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murdock\Downloads\"/>
    </mc:Choice>
  </mc:AlternateContent>
  <xr:revisionPtr revIDLastSave="0" documentId="13_ncr:1_{4E4A2CFA-BC5D-4952-BE78-7AD055240629}" xr6:coauthVersionLast="47" xr6:coauthVersionMax="47" xr10:uidLastSave="{00000000-0000-0000-0000-000000000000}"/>
  <bookViews>
    <workbookView xWindow="593" yWindow="1463" windowWidth="17220" windowHeight="9959" tabRatio="871" firstSheet="2" activeTab="3" xr2:uid="{19812D90-119B-4752-A522-FFC0A295EF20}"/>
  </bookViews>
  <sheets>
    <sheet name="Instructions" sheetId="4" r:id="rId1"/>
    <sheet name="Contact Information" sheetId="3" r:id="rId2"/>
    <sheet name="Deficit Elimination Plan" sheetId="1" r:id="rId3"/>
    <sheet name="Plan Narrative" sheetId="5" r:id="rId4"/>
    <sheet name="Monthly DEP Status Report" sheetId="6" r:id="rId5"/>
  </sheets>
  <definedNames>
    <definedName name="_xlnm.Print_Area" localSheetId="4">'Monthly DEP Status Report'!$B$1:$J$49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39" i="1" l="1"/>
  <c r="AG38" i="1"/>
  <c r="AG37" i="1"/>
  <c r="AG32" i="1"/>
  <c r="AG31" i="1"/>
  <c r="AG30" i="1"/>
  <c r="AG29" i="1"/>
  <c r="AG28" i="1"/>
  <c r="AF27" i="1"/>
  <c r="AG27" i="1" s="1"/>
  <c r="AG26" i="1"/>
  <c r="AG25" i="1"/>
  <c r="AG24" i="1"/>
  <c r="AG23" i="1"/>
  <c r="AG22" i="1"/>
  <c r="AG21" i="1"/>
  <c r="AG20" i="1"/>
  <c r="AG19" i="1"/>
  <c r="AG18" i="1"/>
  <c r="AF16" i="1"/>
  <c r="AG15" i="1"/>
  <c r="AG14" i="1"/>
  <c r="AG13" i="1"/>
  <c r="AF10" i="1"/>
  <c r="AG9" i="1"/>
  <c r="AG8" i="1"/>
  <c r="AG7" i="1"/>
  <c r="AG6" i="1"/>
  <c r="AG5" i="1"/>
  <c r="AG4" i="1"/>
  <c r="AE39" i="1"/>
  <c r="AE38" i="1"/>
  <c r="AE37" i="1"/>
  <c r="AE32" i="1"/>
  <c r="AE31" i="1"/>
  <c r="AE30" i="1"/>
  <c r="AE29" i="1"/>
  <c r="AE28" i="1"/>
  <c r="AD27" i="1"/>
  <c r="AE26" i="1"/>
  <c r="AE25" i="1"/>
  <c r="AE24" i="1"/>
  <c r="AE23" i="1"/>
  <c r="AE22" i="1"/>
  <c r="AE21" i="1"/>
  <c r="AE20" i="1"/>
  <c r="AE19" i="1"/>
  <c r="AE18" i="1"/>
  <c r="AD16" i="1"/>
  <c r="AD33" i="1" s="1"/>
  <c r="AE15" i="1"/>
  <c r="AE14" i="1"/>
  <c r="AE13" i="1"/>
  <c r="AD10" i="1"/>
  <c r="AE9" i="1"/>
  <c r="AE8" i="1"/>
  <c r="AE7" i="1"/>
  <c r="AE6" i="1"/>
  <c r="AE5" i="1"/>
  <c r="AE4" i="1"/>
  <c r="AD34" i="1" l="1"/>
  <c r="AF33" i="1"/>
  <c r="AG33" i="1" s="1"/>
  <c r="AG10" i="1"/>
  <c r="AG16" i="1"/>
  <c r="D35" i="6"/>
  <c r="D33" i="6"/>
  <c r="D32" i="6"/>
  <c r="AC30" i="1"/>
  <c r="AA30" i="1"/>
  <c r="Y30" i="1"/>
  <c r="W30" i="1"/>
  <c r="U30" i="1"/>
  <c r="S30" i="1"/>
  <c r="Q30" i="1"/>
  <c r="O30" i="1"/>
  <c r="M30" i="1"/>
  <c r="K30" i="1"/>
  <c r="I30" i="1"/>
  <c r="G30" i="1"/>
  <c r="E30" i="1"/>
  <c r="E31" i="1"/>
  <c r="D34" i="6"/>
  <c r="D31" i="6"/>
  <c r="D23" i="6"/>
  <c r="D24" i="6"/>
  <c r="D25" i="6"/>
  <c r="D26" i="6"/>
  <c r="D27" i="6"/>
  <c r="D28" i="6"/>
  <c r="D29" i="6"/>
  <c r="D30" i="6"/>
  <c r="D22" i="6"/>
  <c r="E17" i="6"/>
  <c r="F17" i="6"/>
  <c r="D15" i="6"/>
  <c r="D16" i="6"/>
  <c r="D14" i="6"/>
  <c r="D13" i="6"/>
  <c r="D12" i="6"/>
  <c r="D11" i="6"/>
  <c r="D1" i="6"/>
  <c r="F36" i="6"/>
  <c r="E36" i="6"/>
  <c r="G35" i="6"/>
  <c r="G34" i="6"/>
  <c r="G33" i="6"/>
  <c r="G32" i="6"/>
  <c r="G31" i="6"/>
  <c r="G30" i="6"/>
  <c r="G29" i="6"/>
  <c r="G28" i="6"/>
  <c r="G27" i="6"/>
  <c r="G26" i="6"/>
  <c r="G25" i="6"/>
  <c r="H25" i="6" s="1"/>
  <c r="I25" i="6" s="1"/>
  <c r="G24" i="6"/>
  <c r="G23" i="6"/>
  <c r="G22" i="6"/>
  <c r="G20" i="6"/>
  <c r="G16" i="6"/>
  <c r="G15" i="6"/>
  <c r="G14" i="6"/>
  <c r="G13" i="6"/>
  <c r="G12" i="6"/>
  <c r="G11" i="6"/>
  <c r="G9" i="6"/>
  <c r="AF34" i="1" l="1"/>
  <c r="AG34" i="1" s="1"/>
  <c r="H29" i="6"/>
  <c r="I29" i="6" s="1"/>
  <c r="H28" i="6"/>
  <c r="I28" i="6" s="1"/>
  <c r="H14" i="6"/>
  <c r="I14" i="6" s="1"/>
  <c r="G17" i="6"/>
  <c r="G18" i="6" s="1"/>
  <c r="H31" i="6"/>
  <c r="I31" i="6" s="1"/>
  <c r="H27" i="6"/>
  <c r="I27" i="6" s="1"/>
  <c r="H24" i="6"/>
  <c r="I24" i="6" s="1"/>
  <c r="H35" i="6"/>
  <c r="I35" i="6" s="1"/>
  <c r="H11" i="6"/>
  <c r="I11" i="6" s="1"/>
  <c r="H33" i="6"/>
  <c r="I33" i="6" s="1"/>
  <c r="H15" i="6"/>
  <c r="I15" i="6" s="1"/>
  <c r="H32" i="6"/>
  <c r="I32" i="6" s="1"/>
  <c r="H22" i="6"/>
  <c r="I22" i="6" s="1"/>
  <c r="D17" i="6"/>
  <c r="H16" i="6"/>
  <c r="I16" i="6" s="1"/>
  <c r="H23" i="6"/>
  <c r="I23" i="6" s="1"/>
  <c r="H34" i="6"/>
  <c r="I34" i="6" s="1"/>
  <c r="H30" i="6"/>
  <c r="I30" i="6" s="1"/>
  <c r="H26" i="6"/>
  <c r="I26" i="6" s="1"/>
  <c r="H13" i="6"/>
  <c r="I13" i="6" s="1"/>
  <c r="H12" i="6"/>
  <c r="I12" i="6" s="1"/>
  <c r="G36" i="6"/>
  <c r="G37" i="6" l="1"/>
  <c r="H17" i="6"/>
  <c r="I17" i="6" s="1"/>
  <c r="A1" i="1" l="1"/>
  <c r="D1" i="1"/>
  <c r="F1" i="1" s="1"/>
  <c r="H1" i="1" s="1"/>
  <c r="J1" i="1" s="1"/>
  <c r="L1" i="1" s="1"/>
  <c r="N1" i="1" s="1"/>
  <c r="P1" i="1" s="1"/>
  <c r="R1" i="1" s="1"/>
  <c r="T1" i="1" s="1"/>
  <c r="V1" i="1" s="1"/>
  <c r="X1" i="1" s="1"/>
  <c r="Z1" i="1" s="1"/>
  <c r="AB1" i="1" s="1"/>
  <c r="AD1" i="1" s="1"/>
  <c r="AF1" i="1" s="1"/>
  <c r="U4" i="1"/>
  <c r="U5" i="1"/>
  <c r="U6" i="1"/>
  <c r="U7" i="1"/>
  <c r="U8" i="1"/>
  <c r="U9" i="1"/>
  <c r="T10" i="1"/>
  <c r="U13" i="1"/>
  <c r="U14" i="1"/>
  <c r="U15" i="1"/>
  <c r="T16" i="1"/>
  <c r="U18" i="1"/>
  <c r="U19" i="1"/>
  <c r="U20" i="1"/>
  <c r="U21" i="1"/>
  <c r="U22" i="1"/>
  <c r="U23" i="1"/>
  <c r="U24" i="1"/>
  <c r="U25" i="1"/>
  <c r="U26" i="1"/>
  <c r="T27" i="1"/>
  <c r="U28" i="1"/>
  <c r="U29" i="1"/>
  <c r="U31" i="1"/>
  <c r="U32" i="1"/>
  <c r="U37" i="1"/>
  <c r="U38" i="1"/>
  <c r="U39" i="1"/>
  <c r="V10" i="1"/>
  <c r="V16" i="1"/>
  <c r="V33" i="1" s="1"/>
  <c r="V27" i="1"/>
  <c r="AC39" i="1"/>
  <c r="AC38" i="1"/>
  <c r="AC37" i="1"/>
  <c r="AC32" i="1"/>
  <c r="AC31" i="1"/>
  <c r="AC29" i="1"/>
  <c r="AC28" i="1"/>
  <c r="AB27" i="1"/>
  <c r="AE27" i="1" s="1"/>
  <c r="AC26" i="1"/>
  <c r="AC25" i="1"/>
  <c r="AC24" i="1"/>
  <c r="AC23" i="1"/>
  <c r="AC22" i="1"/>
  <c r="AC21" i="1"/>
  <c r="AC20" i="1"/>
  <c r="AC19" i="1"/>
  <c r="AC18" i="1"/>
  <c r="AB16" i="1"/>
  <c r="AE16" i="1" s="1"/>
  <c r="AC15" i="1"/>
  <c r="AC14" i="1"/>
  <c r="AC13" i="1"/>
  <c r="AB10" i="1"/>
  <c r="AE10" i="1" s="1"/>
  <c r="AC9" i="1"/>
  <c r="AC8" i="1"/>
  <c r="AC7" i="1"/>
  <c r="AC6" i="1"/>
  <c r="AC5" i="1"/>
  <c r="AC4" i="1"/>
  <c r="AA39" i="1"/>
  <c r="AA38" i="1"/>
  <c r="AA37" i="1"/>
  <c r="AA32" i="1"/>
  <c r="AA31" i="1"/>
  <c r="AA29" i="1"/>
  <c r="AA28" i="1"/>
  <c r="Z27" i="1"/>
  <c r="AA26" i="1"/>
  <c r="AA25" i="1"/>
  <c r="AA24" i="1"/>
  <c r="AA23" i="1"/>
  <c r="AA22" i="1"/>
  <c r="AA21" i="1"/>
  <c r="AA20" i="1"/>
  <c r="AA19" i="1"/>
  <c r="AA18" i="1"/>
  <c r="Z16" i="1"/>
  <c r="AA15" i="1"/>
  <c r="AA14" i="1"/>
  <c r="AA13" i="1"/>
  <c r="Z10" i="1"/>
  <c r="AA9" i="1"/>
  <c r="AA8" i="1"/>
  <c r="AA7" i="1"/>
  <c r="AA6" i="1"/>
  <c r="AA5" i="1"/>
  <c r="AA4" i="1"/>
  <c r="Y39" i="1"/>
  <c r="Y38" i="1"/>
  <c r="Y37" i="1"/>
  <c r="Y32" i="1"/>
  <c r="Y31" i="1"/>
  <c r="Y29" i="1"/>
  <c r="Y28" i="1"/>
  <c r="X27" i="1"/>
  <c r="Y26" i="1"/>
  <c r="Y25" i="1"/>
  <c r="Y24" i="1"/>
  <c r="Y23" i="1"/>
  <c r="Y22" i="1"/>
  <c r="Y21" i="1"/>
  <c r="Y20" i="1"/>
  <c r="Y19" i="1"/>
  <c r="Y18" i="1"/>
  <c r="X16" i="1"/>
  <c r="Y15" i="1"/>
  <c r="Y14" i="1"/>
  <c r="Y13" i="1"/>
  <c r="X10" i="1"/>
  <c r="Y9" i="1"/>
  <c r="Y8" i="1"/>
  <c r="Y7" i="1"/>
  <c r="Y6" i="1"/>
  <c r="Y5" i="1"/>
  <c r="Y4" i="1"/>
  <c r="W39" i="1"/>
  <c r="W38" i="1"/>
  <c r="W37" i="1"/>
  <c r="W32" i="1"/>
  <c r="W31" i="1"/>
  <c r="W29" i="1"/>
  <c r="W28" i="1"/>
  <c r="W26" i="1"/>
  <c r="W25" i="1"/>
  <c r="W24" i="1"/>
  <c r="W23" i="1"/>
  <c r="W22" i="1"/>
  <c r="W21" i="1"/>
  <c r="W20" i="1"/>
  <c r="W19" i="1"/>
  <c r="W18" i="1"/>
  <c r="W15" i="1"/>
  <c r="W14" i="1"/>
  <c r="W13" i="1"/>
  <c r="W9" i="1"/>
  <c r="W8" i="1"/>
  <c r="W7" i="1"/>
  <c r="W6" i="1"/>
  <c r="W5" i="1"/>
  <c r="W4" i="1"/>
  <c r="S39" i="1"/>
  <c r="S38" i="1"/>
  <c r="S37" i="1"/>
  <c r="S32" i="1"/>
  <c r="S31" i="1"/>
  <c r="S29" i="1"/>
  <c r="S28" i="1"/>
  <c r="R27" i="1"/>
  <c r="S26" i="1"/>
  <c r="S25" i="1"/>
  <c r="S24" i="1"/>
  <c r="S23" i="1"/>
  <c r="S22" i="1"/>
  <c r="S21" i="1"/>
  <c r="S20" i="1"/>
  <c r="S19" i="1"/>
  <c r="S18" i="1"/>
  <c r="R16" i="1"/>
  <c r="S15" i="1"/>
  <c r="S14" i="1"/>
  <c r="S13" i="1"/>
  <c r="R10" i="1"/>
  <c r="S9" i="1"/>
  <c r="S8" i="1"/>
  <c r="S7" i="1"/>
  <c r="S6" i="1"/>
  <c r="S5" i="1"/>
  <c r="S4" i="1"/>
  <c r="Q39" i="1"/>
  <c r="Q38" i="1"/>
  <c r="Q37" i="1"/>
  <c r="Q32" i="1"/>
  <c r="Q31" i="1"/>
  <c r="Q29" i="1"/>
  <c r="Q28" i="1"/>
  <c r="P27" i="1"/>
  <c r="Q26" i="1"/>
  <c r="Q25" i="1"/>
  <c r="Q24" i="1"/>
  <c r="Q23" i="1"/>
  <c r="Q22" i="1"/>
  <c r="Q21" i="1"/>
  <c r="Q20" i="1"/>
  <c r="Q19" i="1"/>
  <c r="Q18" i="1"/>
  <c r="P16" i="1"/>
  <c r="Q15" i="1"/>
  <c r="Q14" i="1"/>
  <c r="Q13" i="1"/>
  <c r="P10" i="1"/>
  <c r="Q9" i="1"/>
  <c r="Q8" i="1"/>
  <c r="Q7" i="1"/>
  <c r="Q6" i="1"/>
  <c r="Q5" i="1"/>
  <c r="Q4" i="1"/>
  <c r="O39" i="1"/>
  <c r="M39" i="1"/>
  <c r="K39" i="1"/>
  <c r="I39" i="1"/>
  <c r="G39" i="1"/>
  <c r="E39" i="1"/>
  <c r="O38" i="1"/>
  <c r="M38" i="1"/>
  <c r="K38" i="1"/>
  <c r="I38" i="1"/>
  <c r="G38" i="1"/>
  <c r="E38" i="1"/>
  <c r="O37" i="1"/>
  <c r="M37" i="1"/>
  <c r="K37" i="1"/>
  <c r="I37" i="1"/>
  <c r="G37" i="1"/>
  <c r="E37" i="1"/>
  <c r="O32" i="1"/>
  <c r="M32" i="1"/>
  <c r="K32" i="1"/>
  <c r="I32" i="1"/>
  <c r="G32" i="1"/>
  <c r="E32" i="1"/>
  <c r="O31" i="1"/>
  <c r="M31" i="1"/>
  <c r="K31" i="1"/>
  <c r="I31" i="1"/>
  <c r="G31" i="1"/>
  <c r="O29" i="1"/>
  <c r="M29" i="1"/>
  <c r="K29" i="1"/>
  <c r="I29" i="1"/>
  <c r="G29" i="1"/>
  <c r="E29" i="1"/>
  <c r="O28" i="1"/>
  <c r="M28" i="1"/>
  <c r="K28" i="1"/>
  <c r="I28" i="1"/>
  <c r="G28" i="1"/>
  <c r="E28" i="1"/>
  <c r="N27" i="1"/>
  <c r="L27" i="1"/>
  <c r="J27" i="1"/>
  <c r="H27" i="1"/>
  <c r="F27" i="1"/>
  <c r="D27" i="1"/>
  <c r="C27" i="1"/>
  <c r="O26" i="1"/>
  <c r="M26" i="1"/>
  <c r="K26" i="1"/>
  <c r="I26" i="1"/>
  <c r="G26" i="1"/>
  <c r="E26" i="1"/>
  <c r="O25" i="1"/>
  <c r="M25" i="1"/>
  <c r="K25" i="1"/>
  <c r="I25" i="1"/>
  <c r="G25" i="1"/>
  <c r="E25" i="1"/>
  <c r="O24" i="1"/>
  <c r="M24" i="1"/>
  <c r="K24" i="1"/>
  <c r="I24" i="1"/>
  <c r="G24" i="1"/>
  <c r="E24" i="1"/>
  <c r="O23" i="1"/>
  <c r="M23" i="1"/>
  <c r="K23" i="1"/>
  <c r="I23" i="1"/>
  <c r="G23" i="1"/>
  <c r="E23" i="1"/>
  <c r="O22" i="1"/>
  <c r="M22" i="1"/>
  <c r="K22" i="1"/>
  <c r="I22" i="1"/>
  <c r="G22" i="1"/>
  <c r="E22" i="1"/>
  <c r="O21" i="1"/>
  <c r="M21" i="1"/>
  <c r="K21" i="1"/>
  <c r="I21" i="1"/>
  <c r="G21" i="1"/>
  <c r="E21" i="1"/>
  <c r="O20" i="1"/>
  <c r="M20" i="1"/>
  <c r="K20" i="1"/>
  <c r="I20" i="1"/>
  <c r="G20" i="1"/>
  <c r="E20" i="1"/>
  <c r="O19" i="1"/>
  <c r="M19" i="1"/>
  <c r="K19" i="1"/>
  <c r="I19" i="1"/>
  <c r="G19" i="1"/>
  <c r="E19" i="1"/>
  <c r="O18" i="1"/>
  <c r="M18" i="1"/>
  <c r="K18" i="1"/>
  <c r="I18" i="1"/>
  <c r="G18" i="1"/>
  <c r="E18" i="1"/>
  <c r="N16" i="1"/>
  <c r="L16" i="1"/>
  <c r="J16" i="1"/>
  <c r="H16" i="1"/>
  <c r="F16" i="1"/>
  <c r="D16" i="1"/>
  <c r="C16" i="1"/>
  <c r="O15" i="1"/>
  <c r="M15" i="1"/>
  <c r="K15" i="1"/>
  <c r="I15" i="1"/>
  <c r="G15" i="1"/>
  <c r="E15" i="1"/>
  <c r="O14" i="1"/>
  <c r="M14" i="1"/>
  <c r="K14" i="1"/>
  <c r="I14" i="1"/>
  <c r="G14" i="1"/>
  <c r="E14" i="1"/>
  <c r="O13" i="1"/>
  <c r="M13" i="1"/>
  <c r="K13" i="1"/>
  <c r="I13" i="1"/>
  <c r="G13" i="1"/>
  <c r="E13" i="1"/>
  <c r="N10" i="1"/>
  <c r="L10" i="1"/>
  <c r="J10" i="1"/>
  <c r="H10" i="1"/>
  <c r="F10" i="1"/>
  <c r="D10" i="1"/>
  <c r="C10" i="1"/>
  <c r="O9" i="1"/>
  <c r="M9" i="1"/>
  <c r="K9" i="1"/>
  <c r="I9" i="1"/>
  <c r="G9" i="1"/>
  <c r="E9" i="1"/>
  <c r="O8" i="1"/>
  <c r="M8" i="1"/>
  <c r="K8" i="1"/>
  <c r="I8" i="1"/>
  <c r="G8" i="1"/>
  <c r="E8" i="1"/>
  <c r="O7" i="1"/>
  <c r="M7" i="1"/>
  <c r="K7" i="1"/>
  <c r="I7" i="1"/>
  <c r="G7" i="1"/>
  <c r="E7" i="1"/>
  <c r="O6" i="1"/>
  <c r="M6" i="1"/>
  <c r="K6" i="1"/>
  <c r="I6" i="1"/>
  <c r="G6" i="1"/>
  <c r="E6" i="1"/>
  <c r="O5" i="1"/>
  <c r="M5" i="1"/>
  <c r="K5" i="1"/>
  <c r="I5" i="1"/>
  <c r="G5" i="1"/>
  <c r="E5" i="1"/>
  <c r="O4" i="1"/>
  <c r="M4" i="1"/>
  <c r="K4" i="1"/>
  <c r="I4" i="1"/>
  <c r="G4" i="1"/>
  <c r="E4" i="1"/>
  <c r="K16" i="1" l="1"/>
  <c r="G16" i="1"/>
  <c r="W10" i="1"/>
  <c r="F33" i="1"/>
  <c r="F34" i="1" s="1"/>
  <c r="U27" i="1"/>
  <c r="Y27" i="1"/>
  <c r="U16" i="1"/>
  <c r="V34" i="1"/>
  <c r="Q10" i="1"/>
  <c r="U10" i="1"/>
  <c r="K27" i="1"/>
  <c r="M16" i="1"/>
  <c r="C33" i="1"/>
  <c r="C34" i="1" s="1"/>
  <c r="C35" i="1" s="1"/>
  <c r="D2" i="1" s="1"/>
  <c r="D9" i="6" s="1"/>
  <c r="D18" i="6" s="1"/>
  <c r="E10" i="1"/>
  <c r="I16" i="1"/>
  <c r="N33" i="1"/>
  <c r="N34" i="1" s="1"/>
  <c r="P33" i="1"/>
  <c r="S10" i="1"/>
  <c r="R33" i="1"/>
  <c r="Y10" i="1"/>
  <c r="X33" i="1"/>
  <c r="Y33" i="1" s="1"/>
  <c r="AA10" i="1"/>
  <c r="Z33" i="1"/>
  <c r="Z34" i="1" s="1"/>
  <c r="AC10" i="1"/>
  <c r="AB33" i="1"/>
  <c r="AE33" i="1" s="1"/>
  <c r="E16" i="1"/>
  <c r="D20" i="6"/>
  <c r="J33" i="1"/>
  <c r="J34" i="1" s="1"/>
  <c r="O16" i="1"/>
  <c r="G27" i="1"/>
  <c r="O27" i="1"/>
  <c r="T33" i="1"/>
  <c r="W33" i="1" s="1"/>
  <c r="Q27" i="1"/>
  <c r="S27" i="1"/>
  <c r="W27" i="1"/>
  <c r="AA27" i="1"/>
  <c r="AC27" i="1"/>
  <c r="AC16" i="1"/>
  <c r="AA16" i="1"/>
  <c r="Y16" i="1"/>
  <c r="W16" i="1"/>
  <c r="R34" i="1"/>
  <c r="S16" i="1"/>
  <c r="Q16" i="1"/>
  <c r="E27" i="1"/>
  <c r="I27" i="1"/>
  <c r="M27" i="1"/>
  <c r="D33" i="1"/>
  <c r="D36" i="6" s="1"/>
  <c r="H33" i="1"/>
  <c r="L33" i="1"/>
  <c r="L34" i="1" s="1"/>
  <c r="G10" i="1"/>
  <c r="K10" i="1"/>
  <c r="O10" i="1"/>
  <c r="I10" i="1"/>
  <c r="M10" i="1"/>
  <c r="I33" i="1" l="1"/>
  <c r="K33" i="1"/>
  <c r="E33" i="1"/>
  <c r="AC33" i="1"/>
  <c r="Q33" i="1"/>
  <c r="AB34" i="1"/>
  <c r="H20" i="6"/>
  <c r="H36" i="6" s="1"/>
  <c r="I36" i="6" s="1"/>
  <c r="H34" i="1"/>
  <c r="K34" i="1" s="1"/>
  <c r="AA33" i="1"/>
  <c r="M34" i="1"/>
  <c r="U33" i="1"/>
  <c r="T34" i="1"/>
  <c r="M33" i="1"/>
  <c r="X34" i="1"/>
  <c r="Y34" i="1" s="1"/>
  <c r="O33" i="1"/>
  <c r="P34" i="1"/>
  <c r="Q34" i="1" s="1"/>
  <c r="S33" i="1"/>
  <c r="H9" i="6"/>
  <c r="G33" i="1"/>
  <c r="D34" i="1"/>
  <c r="D35" i="1" s="1"/>
  <c r="D37" i="6" s="1"/>
  <c r="H37" i="6" s="1"/>
  <c r="I37" i="6" s="1"/>
  <c r="O34" i="1"/>
  <c r="S34" i="1" l="1"/>
  <c r="AC34" i="1"/>
  <c r="AE34" i="1"/>
  <c r="I20" i="6"/>
  <c r="I34" i="1"/>
  <c r="U34" i="1"/>
  <c r="W34" i="1"/>
  <c r="AA34" i="1"/>
  <c r="I9" i="6"/>
  <c r="H18" i="6"/>
  <c r="I18" i="6" s="1"/>
  <c r="E35" i="1"/>
  <c r="F2" i="1"/>
  <c r="F35" i="1" s="1"/>
  <c r="E34" i="1"/>
  <c r="G34" i="1"/>
  <c r="H2" i="1" l="1"/>
  <c r="H35" i="1" s="1"/>
  <c r="G35" i="1"/>
  <c r="I35" i="1" l="1"/>
  <c r="J2" i="1"/>
  <c r="J35" i="1" s="1"/>
  <c r="L2" i="1" l="1"/>
  <c r="L35" i="1" s="1"/>
  <c r="K35" i="1"/>
  <c r="M35" i="1" l="1"/>
  <c r="N2" i="1"/>
  <c r="N35" i="1" s="1"/>
  <c r="O35" i="1" l="1"/>
  <c r="P2" i="1"/>
  <c r="P35" i="1" s="1"/>
  <c r="Q35" i="1" l="1"/>
  <c r="R2" i="1"/>
  <c r="R35" i="1" s="1"/>
  <c r="S35" i="1" l="1"/>
  <c r="T2" i="1"/>
  <c r="T35" i="1" s="1"/>
  <c r="V2" i="1" l="1"/>
  <c r="V35" i="1" s="1"/>
  <c r="U35" i="1"/>
  <c r="X2" i="1" l="1"/>
  <c r="X35" i="1" s="1"/>
  <c r="W35" i="1"/>
  <c r="Y35" i="1" l="1"/>
  <c r="Z2" i="1"/>
  <c r="Z35" i="1" s="1"/>
  <c r="AA35" i="1" l="1"/>
  <c r="AB2" i="1"/>
  <c r="AB35" i="1" s="1"/>
  <c r="AC35" i="1" l="1"/>
  <c r="AD2" i="1"/>
  <c r="AD35" i="1" s="1"/>
  <c r="AE35" i="1" l="1"/>
  <c r="AF2" i="1"/>
  <c r="AF35" i="1" s="1"/>
  <c r="AG35" i="1" s="1"/>
</calcChain>
</file>

<file path=xl/sharedStrings.xml><?xml version="1.0" encoding="utf-8"?>
<sst xmlns="http://schemas.openxmlformats.org/spreadsheetml/2006/main" count="251" uniqueCount="183">
  <si>
    <t>Prior Year
Difference</t>
  </si>
  <si>
    <t>Beginning Fund Balance</t>
  </si>
  <si>
    <t>Code</t>
  </si>
  <si>
    <t>Revenue</t>
  </si>
  <si>
    <t>Local Revenue</t>
  </si>
  <si>
    <t>1xx</t>
  </si>
  <si>
    <t>Local Received Through Another Public School</t>
  </si>
  <si>
    <t>51x</t>
  </si>
  <si>
    <t>Other Political Subdivision</t>
  </si>
  <si>
    <t>2xx</t>
  </si>
  <si>
    <t>State Revenue</t>
  </si>
  <si>
    <t>3xx</t>
  </si>
  <si>
    <t>Federal Revenue</t>
  </si>
  <si>
    <t>4xx</t>
  </si>
  <si>
    <t xml:space="preserve">Other Financing Sources </t>
  </si>
  <si>
    <t>52x-6xx</t>
  </si>
  <si>
    <t>Total Revenue</t>
  </si>
  <si>
    <t>xxx</t>
  </si>
  <si>
    <t>Expenditure</t>
  </si>
  <si>
    <t>Instruction (1xx)</t>
  </si>
  <si>
    <t>Basic Programs</t>
  </si>
  <si>
    <t>11x</t>
  </si>
  <si>
    <t>Added Needs</t>
  </si>
  <si>
    <t>12x</t>
  </si>
  <si>
    <t>Adult and Continued Education</t>
  </si>
  <si>
    <t>13x</t>
  </si>
  <si>
    <t>Total Instruction</t>
  </si>
  <si>
    <t>Support Services (2xx)</t>
  </si>
  <si>
    <t>Pupil</t>
  </si>
  <si>
    <t>21x</t>
  </si>
  <si>
    <t>Instructional Staff</t>
  </si>
  <si>
    <t>22x</t>
  </si>
  <si>
    <t>General Administration</t>
  </si>
  <si>
    <t>23x</t>
  </si>
  <si>
    <t>School Administration</t>
  </si>
  <si>
    <t>24x</t>
  </si>
  <si>
    <t>Business</t>
  </si>
  <si>
    <t>25x</t>
  </si>
  <si>
    <t>Operations and Maintenance</t>
  </si>
  <si>
    <t>26x</t>
  </si>
  <si>
    <t>Transportation</t>
  </si>
  <si>
    <t>27x</t>
  </si>
  <si>
    <t>Central</t>
  </si>
  <si>
    <t>28x</t>
  </si>
  <si>
    <t>Other Support Services</t>
  </si>
  <si>
    <t>29x</t>
  </si>
  <si>
    <t>Total Support Services</t>
  </si>
  <si>
    <t>Community Services</t>
  </si>
  <si>
    <t>Building Improvement Services</t>
  </si>
  <si>
    <t>45x</t>
  </si>
  <si>
    <t>Debt Service</t>
  </si>
  <si>
    <t>Outgoing Transfers &amp; Other Uses</t>
  </si>
  <si>
    <t>41x-43x</t>
  </si>
  <si>
    <t>Total Expenditure</t>
  </si>
  <si>
    <t>Revenue less Expenditure</t>
  </si>
  <si>
    <t>Ending Fund Balance</t>
  </si>
  <si>
    <t>Foundation Allowance</t>
  </si>
  <si>
    <t>Contact Information</t>
  </si>
  <si>
    <t>District Information</t>
  </si>
  <si>
    <t>District Name</t>
  </si>
  <si>
    <t>District Code</t>
  </si>
  <si>
    <t>Address</t>
  </si>
  <si>
    <t>Superintendent Information</t>
  </si>
  <si>
    <t>Name</t>
  </si>
  <si>
    <t>Email Address</t>
  </si>
  <si>
    <t>Office Phone</t>
  </si>
  <si>
    <t>Business Manager Information</t>
  </si>
  <si>
    <t>Board President Information</t>
  </si>
  <si>
    <t>Contact Information Tab</t>
  </si>
  <si>
    <t>Enter contact information and update as needed.</t>
  </si>
  <si>
    <t>Step 1</t>
  </si>
  <si>
    <t>Step 2</t>
  </si>
  <si>
    <t>Step 3</t>
  </si>
  <si>
    <t>Step 4</t>
  </si>
  <si>
    <t>Continue entering revenue/expenditure projections for subsequent fiscal years until the deficit is eliminated.</t>
  </si>
  <si>
    <t>2024-25</t>
  </si>
  <si>
    <t>2025-26</t>
  </si>
  <si>
    <t>2026-27</t>
  </si>
  <si>
    <t>2027-28</t>
  </si>
  <si>
    <t>2028-29</t>
  </si>
  <si>
    <t>2029-30</t>
  </si>
  <si>
    <t>2030-31</t>
  </si>
  <si>
    <t>2031-32</t>
  </si>
  <si>
    <t>2032-33</t>
  </si>
  <si>
    <t>Purpose</t>
  </si>
  <si>
    <t>SCHOOL DISTRICT NAME:</t>
  </si>
  <si>
    <t>MONTHLY DEFICIT ELIMINATION PLAN REPORT</t>
  </si>
  <si>
    <t>FOR THE MONTH ENDING:</t>
  </si>
  <si>
    <t>Actual</t>
  </si>
  <si>
    <t>Projected</t>
  </si>
  <si>
    <t>Total</t>
  </si>
  <si>
    <t>Variance</t>
  </si>
  <si>
    <t>% Variance</t>
  </si>
  <si>
    <t>Acct Codes</t>
  </si>
  <si>
    <t xml:space="preserve">  </t>
  </si>
  <si>
    <t>Year-to Date</t>
  </si>
  <si>
    <t>To-Year-End</t>
  </si>
  <si>
    <t xml:space="preserve">Variance Explanation </t>
  </si>
  <si>
    <t>Beginning Fund Equity</t>
  </si>
  <si>
    <t>Add:  Revenues</t>
  </si>
  <si>
    <t>11X</t>
  </si>
  <si>
    <t>Local Sources</t>
  </si>
  <si>
    <t>51X</t>
  </si>
  <si>
    <t>Local Rec'd Thru Other Public Schl</t>
  </si>
  <si>
    <t>Local Thru Other Political Sub</t>
  </si>
  <si>
    <t>State Sources</t>
  </si>
  <si>
    <t>Federal Sources</t>
  </si>
  <si>
    <t>Incoming Transfers &amp; Other</t>
  </si>
  <si>
    <t>Total Current Year Revenues</t>
  </si>
  <si>
    <t>TOTAL RESOURCES AVAILABLE</t>
  </si>
  <si>
    <t>Less:  Expenditures</t>
  </si>
  <si>
    <t>Classroom Instruction</t>
  </si>
  <si>
    <t>Support Services:</t>
  </si>
  <si>
    <t>Pupil Support</t>
  </si>
  <si>
    <t>Instructional Staff Supp</t>
  </si>
  <si>
    <t>General Admin.</t>
  </si>
  <si>
    <t>School Admin.</t>
  </si>
  <si>
    <t>Business Admin.</t>
  </si>
  <si>
    <t>Oper/Maintenance</t>
  </si>
  <si>
    <t>Central Admin.</t>
  </si>
  <si>
    <t>Other</t>
  </si>
  <si>
    <t>41,42,43</t>
  </si>
  <si>
    <t>Outgoing Transfers</t>
  </si>
  <si>
    <t>6xx</t>
  </si>
  <si>
    <t>Fund Modifications</t>
  </si>
  <si>
    <t>TOTAL EXPEND. &amp; OUTGOING TRNSFRS</t>
  </si>
  <si>
    <t>ENDING FUND BALANCE</t>
  </si>
  <si>
    <t>Budget/DEP</t>
  </si>
  <si>
    <t>Student FTE</t>
  </si>
  <si>
    <t>Total Staff FTE</t>
  </si>
  <si>
    <t>Step 5</t>
  </si>
  <si>
    <t>Please enter a narrative for each fiscal year the district begins in deficit. This will give context to the projected revenues/expenditures in the DEP and provide an explanation of how the deficit will be eliminated. Please provide as much detail as possible on the strategies the district will implement to eliminate the deficit, including information on contract negotiations, staff reductions, wage concessions, programming cuts, classroom sizes, etc.</t>
  </si>
  <si>
    <t>In Rows 37, 38, and 39, please enter the projected Pupil FTE, Foundation Allowance, and Staff FTE for each fiscal year completed in the steps above.</t>
  </si>
  <si>
    <t>Enter Beginning Fund Equity in Cell D9. This will be your best projection until the audit is complete.</t>
  </si>
  <si>
    <t>Monthly DEP Status Report Tab</t>
  </si>
  <si>
    <t>DEP Submission and Approval</t>
  </si>
  <si>
    <t>We will review your DEP within 30 days of submission and follow up with any questions.</t>
  </si>
  <si>
    <t>The DEP (and amended budget, if needed) will go to your board of education for approval. The current fiscal year budget and DEP must always match, so an amended budget may be needed once the DEP is ready for board approval.</t>
  </si>
  <si>
    <t>Within 30 days of our approval, please post a complete copy of the DEP on your Budget Transparency website.</t>
  </si>
  <si>
    <t>Amended Budget</t>
  </si>
  <si>
    <t>Foundation Allowance projections should be conservative.</t>
  </si>
  <si>
    <t>Pupil FTE Projections should also be conservative and reflect the district's historical trend.</t>
  </si>
  <si>
    <t xml:space="preserve">   ⃝</t>
  </si>
  <si>
    <t>AFTER APPROVAL</t>
  </si>
  <si>
    <t>GETTING STARTED</t>
  </si>
  <si>
    <t>DEFICIT ELIMINATION PLAN</t>
  </si>
  <si>
    <t>Any building or land sales must have a signed purchase agreement before they can be included in the plan.</t>
  </si>
  <si>
    <t>Please email DEP submissions and questions to Chad Urchike at urchikec1@michigan.gov.</t>
  </si>
  <si>
    <t>Administration, union leaders, board members, and others should be involved in plan development.</t>
  </si>
  <si>
    <t>Email completed monthly report to urchikec1@michigan.gov. Post a copy of the monthly report on your Budget Transparency website. Only the most current monthly DEP report must be posted.</t>
  </si>
  <si>
    <t>After your DEP is approved, you will submit monthly status reports to the department. These reports will compare your budget/DEP to actual revenues/expenditures. Each report is due by the end of the following month. For example, September's report is due by October 31. These reports do not have to be approved by your board.</t>
  </si>
  <si>
    <t>Enter date in Cell E3.</t>
  </si>
  <si>
    <t>If the district amends its budget, the DEP may also need to be amended. Please reach out to Chad Urchike at urchikec1@michigan.gov for advisement.</t>
  </si>
  <si>
    <t>2033-34</t>
  </si>
  <si>
    <t>2034-35</t>
  </si>
  <si>
    <t>Deficit Elimination Plan Tab</t>
  </si>
  <si>
    <t>Plan Narrative Tab</t>
  </si>
  <si>
    <t>Narrative: Please provide a brief explanation of the accomplishments and/or barriers in implementing your DEP this month. Are there any areas where the department may provide assistance?</t>
  </si>
  <si>
    <t>Complete Actual Year to Date (Column D) and Projected to Year End (Column E). Complete Column I for variances of 10% or more. Complete the narrative at the bottom, briefly describing accomplishments and/or barriers in implementing your DEP that month. Please also include what assistance may be needed from the department to address those barriers.</t>
  </si>
  <si>
    <t>2035-36</t>
  </si>
  <si>
    <t>Email to urchikec1@michigan.gov the completed Excel DEP file, a copy of board approval for the DEP, and amended budget (if needed).</t>
  </si>
  <si>
    <t>After our follow up is complete, an official DEP approval letter will be sent.</t>
  </si>
  <si>
    <t>2036-37</t>
  </si>
  <si>
    <t>2037-38</t>
  </si>
  <si>
    <t>Enter beginning fund balance for 2023-24 in Cell C2.</t>
  </si>
  <si>
    <t>In Column C, enter your best projected revenues/expenditures for 2023-24, until your audit is completed.</t>
  </si>
  <si>
    <t>Enter your best projected revenues/expenditures for 2024-25 in Column D. This may not match your current board approved budget, depending on when it was approved. If the DEP and current budget do not match, you will need to prepare an amended budget for board approval along with the DEP. The current year budget and DEP must always match.</t>
  </si>
  <si>
    <t>2023-24
Budget/Actual</t>
  </si>
  <si>
    <t>2038-39</t>
  </si>
  <si>
    <t>Barack Obama Leadership Academy</t>
  </si>
  <si>
    <t>82933</t>
  </si>
  <si>
    <t>10800 E. Canfield Detroit, MI 48206</t>
  </si>
  <si>
    <t>313-823-6000</t>
  </si>
  <si>
    <t>amurdock@obamaacademy.org</t>
  </si>
  <si>
    <t>Alana Murdock</t>
  </si>
  <si>
    <t>Winifred Green</t>
  </si>
  <si>
    <t>greenw@dearbornschools.org</t>
  </si>
  <si>
    <t>248-842-4751</t>
  </si>
  <si>
    <t>ChaRhonda Edgerson</t>
  </si>
  <si>
    <t>cedgerson@obamaacademy.org</t>
  </si>
  <si>
    <t>2025-2026: Return to Positive Financial Outlook
By fiscal year 2025-26, the district is projected to return to a positive financial standing with an estimated surplus of $106,977.87. This turnaround is attributed to several key changes and adjustments made over the previous two years.
The district’s increased enrollment at 329 FTE students proved to be a game-changer, with state funding directly benefiting from the higher student numbers. The recruitment efforts, which continued throughout the previous two years, have been successful in stabilizing enrollment figures and boosting revenue. The district plans to maintain this enrollment level, which is essential for sustaining the positive fiscal outlook.
In addition to enrollment growth, the district’s cost-saving measures began to take effect. Staff reductions were made in non-essential areas, and a streamlined approach to staffing helped reduce personnel expenses. The wage concessions and contract negotiations resulted in lowered salary expenditures without sacrificing the quality of education. Further, the district made careful decisions about programming cuts, focusing on maintaining essential services while scaling back on non-critical areas. These decisions, coupled with other cost-saving initiatives, helped bring the budget back into the black.</t>
  </si>
  <si>
    <t>Future Projections (2026-2027)
Looking ahead to fiscal year 2026-27, the district expects to maintain a positive budget, with continued efforts to keep costs under control while maximizing revenues. The projected surplus for this year is expected to remain steady, with a focus on sustaining the current FTE enrollment. However, as the district continues to navigate fiscal challenges, it will likely explore additional revenue sources, including grants, community partnerships, and other innovative solutions to ensure long-term financial stability.
Summary of Strategies to Eliminate the Deficit
To eliminate the deficit, the district has employed several strategic approaches:
1.	Increase Enrollment: By boosting FTE enrollment to 329, the district successfully increased state funding, which significantly helped mitigate the deficit.
2.	Staff Reductions: The district implemented targeted staff reductions, particularly in non-essential positions, to reduce personnel costs.
3.	Program Cuts: Non-essential programs were scaled back, prioritizing core educational services and reducing costs in areas that did not directly impact student learning.
4.	Maintaining Fiscal Discipline: The district remained committed to fiscal discipline, regularly reviewing expenditures and identifying areas where further cuts or adjustments could be made.
Through these actions, the district is poised for a return to financial stability by fiscal year 2025-26 and beyond, with a focus on maintaining enrollment numbers and controlling costs while ensuring that student education remains the top priority.</t>
  </si>
  <si>
    <t>The financial trajectory of the Barack Obama Leadership Academy district reveals a notable shift from a deficit in fiscal year 2023-24 to a projected positive balance in 2025-26. Below is a detailed narrative explaining how this deficit developed, the strategies implemented to eliminate it, and the expected fiscal outcomes in future years.
2023-2024: Year of Audit (Deficit Year)
The fiscal year 2023-24 marked the beginning of the deficit for the district, with a shortfall of $356,597. This year primarily focused on auditing the district’s financials, which revealed a series of challenges. The district had seen a decrease in some of its revenue streams, alongside rising operational costs. Despite these financial concerns, the district began to address its challenges with an audit to identify areas for potential improvement.
While the district did not make drastic cuts during this period, there was heightened awareness that urgent measures would be needed moving forward to stabilize the budget. Revenue generation strategies were under review, with an emphasis on maintaining enrollment numbers to continue receiving adequate state funding. The FTE (Full-Time Equivalent) enrollment was at 308 students, and the district realized that maintaining and increasing this number would be crucial for sustaining its financial health.
2024-2025: Deficit Deepens, But Strategic Steps Begin
In fiscal year 2024-25, the district showed a deficit of $145,121, a marked improvement from the prior year. During this period, the district implemented several strategies to curb the deficit, focusing on both increasing revenue and reducing expenditures.
The district made a concerted effort to increase FTE enrollment, which led to a slight growth in enrollment to 329 students—a 6.82% increase over the previous year. The increase in enrollment directly contributed to an increase in state funding, which provided a crucial buffer for the district’s financial position. However, this increase was not enough to fully eliminate the deficit.
To further address the budget shortfall, the district began negotiating contracts and implementing staff reductions, including a freeze on hiring for non-essential positions. Wage concessions were negotiated with the teacher's union and staff in an effort to reduce personnel costs. Some programming cuts were made, prioritizing core academic programs while scaling back on non-mandatory extracurricular activities. Classroom sizes were adjusted as part of this strategy, though efforts were made to minimize the impact on student learning outcomes.
Despite these efforts, the district continued to operate in deficit. However, significant steps were taken toward fiscal responsibility and stabilization, and the district anticipated that these measures would begin showing tangible results in the following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</si>
</sst>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lt;=9999999]###\-####;\(###\)\ ###\-####"/>
    <numFmt numFmtId="165"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6"/>
      <color theme="1"/>
      <name val="Calibri"/>
      <family val="2"/>
      <scheme val="minor"/>
    </font>
    <font>
      <sz val="10"/>
      <name val="Arial"/>
      <family val="2"/>
    </font>
    <font>
      <b/>
      <sz val="11"/>
      <name val="Calibri"/>
      <family val="2"/>
    </font>
    <font>
      <sz val="11"/>
      <name val="Calibri"/>
      <family val="2"/>
    </font>
    <font>
      <u/>
      <sz val="11"/>
      <color theme="10"/>
      <name val="Calibri"/>
      <family val="2"/>
      <scheme val="minor"/>
    </font>
    <font>
      <sz val="8"/>
      <name val="Calibri"/>
      <family val="2"/>
      <scheme val="minor"/>
    </font>
    <font>
      <b/>
      <sz val="12"/>
      <name val="Arial"/>
      <family val="2"/>
    </font>
    <font>
      <sz val="12"/>
      <name val="Arial"/>
      <family val="2"/>
    </font>
    <font>
      <b/>
      <sz val="10"/>
      <name val="Arial"/>
      <family val="2"/>
    </font>
    <font>
      <b/>
      <sz val="11"/>
      <color theme="1"/>
      <name val="Calibri"/>
      <family val="2"/>
    </font>
    <font>
      <sz val="12"/>
      <color theme="1"/>
      <name val="Calibri"/>
      <family val="2"/>
      <scheme val="minor"/>
    </font>
    <font>
      <b/>
      <sz val="12"/>
      <color theme="1"/>
      <name val="Calibri"/>
      <family val="2"/>
      <scheme val="minor"/>
    </font>
    <font>
      <b/>
      <sz val="18"/>
      <color theme="1"/>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BFBFBF"/>
        <bgColor indexed="64"/>
      </patternFill>
    </fill>
    <fill>
      <patternFill patternType="solid">
        <fgColor rgb="FFFFFFFF"/>
        <bgColor indexed="64"/>
      </patternFill>
    </fill>
    <fill>
      <patternFill patternType="solid">
        <fgColor theme="0" tint="-0.249977111117893"/>
        <bgColor indexed="64"/>
      </patternFill>
    </fill>
    <fill>
      <patternFill patternType="solid">
        <fgColor indexed="9"/>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9" fillId="0" borderId="0" applyNumberFormat="0" applyFill="0" applyBorder="0" applyAlignment="0" applyProtection="0"/>
  </cellStyleXfs>
  <cellXfs count="168">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horizontal="center" wrapText="1"/>
    </xf>
    <xf numFmtId="44" fontId="0" fillId="2" borderId="4" xfId="2" applyFont="1" applyFill="1" applyBorder="1" applyAlignment="1">
      <alignment horizontal="center"/>
    </xf>
    <xf numFmtId="9" fontId="2" fillId="2" borderId="4" xfId="3" applyFont="1" applyFill="1" applyBorder="1" applyAlignment="1">
      <alignment horizontal="right"/>
    </xf>
    <xf numFmtId="0" fontId="2" fillId="0" borderId="1" xfId="0" applyFont="1" applyBorder="1" applyAlignment="1">
      <alignment horizontal="left"/>
    </xf>
    <xf numFmtId="0" fontId="0" fillId="0" borderId="5" xfId="0" applyBorder="1" applyAlignment="1">
      <alignment horizontal="center"/>
    </xf>
    <xf numFmtId="10" fontId="2" fillId="0" borderId="5" xfId="3" applyNumberFormat="1" applyFont="1" applyBorder="1" applyAlignment="1">
      <alignment horizontal="right"/>
    </xf>
    <xf numFmtId="10" fontId="2" fillId="0" borderId="2" xfId="3" applyNumberFormat="1" applyFont="1" applyBorder="1" applyAlignment="1">
      <alignment horizontal="right"/>
    </xf>
    <xf numFmtId="0" fontId="0" fillId="0" borderId="6" xfId="0" applyBorder="1" applyAlignment="1">
      <alignment horizontal="left" indent="1"/>
    </xf>
    <xf numFmtId="0" fontId="0" fillId="2" borderId="6" xfId="0" applyFill="1" applyBorder="1" applyAlignment="1">
      <alignment horizontal="right"/>
    </xf>
    <xf numFmtId="10" fontId="0" fillId="2" borderId="6" xfId="3" applyNumberFormat="1" applyFont="1" applyFill="1" applyBorder="1" applyAlignment="1">
      <alignment horizontal="right"/>
    </xf>
    <xf numFmtId="0" fontId="0" fillId="0" borderId="3" xfId="0" applyBorder="1" applyAlignment="1">
      <alignment horizontal="left" indent="1"/>
    </xf>
    <xf numFmtId="0" fontId="0" fillId="2" borderId="3" xfId="0" applyFill="1" applyBorder="1" applyAlignment="1">
      <alignment horizontal="right"/>
    </xf>
    <xf numFmtId="10" fontId="0" fillId="2" borderId="3" xfId="3" applyNumberFormat="1" applyFont="1" applyFill="1" applyBorder="1" applyAlignment="1">
      <alignment horizontal="right"/>
    </xf>
    <xf numFmtId="0" fontId="3" fillId="2" borderId="4" xfId="0" applyFont="1" applyFill="1" applyBorder="1" applyAlignment="1">
      <alignment horizontal="left" indent="1"/>
    </xf>
    <xf numFmtId="0" fontId="0" fillId="2" borderId="4" xfId="0" applyFill="1" applyBorder="1" applyAlignment="1">
      <alignment horizontal="right"/>
    </xf>
    <xf numFmtId="10" fontId="0" fillId="2" borderId="4" xfId="3" applyNumberFormat="1" applyFont="1" applyFill="1" applyBorder="1" applyAlignment="1">
      <alignment horizontal="right"/>
    </xf>
    <xf numFmtId="0" fontId="2" fillId="0" borderId="7" xfId="0" applyFont="1" applyBorder="1" applyAlignment="1">
      <alignment horizontal="left"/>
    </xf>
    <xf numFmtId="0" fontId="2" fillId="0" borderId="8" xfId="0" applyFont="1" applyBorder="1" applyAlignment="1">
      <alignment horizontal="center"/>
    </xf>
    <xf numFmtId="0" fontId="0" fillId="0" borderId="8" xfId="0" applyBorder="1" applyAlignment="1">
      <alignment horizontal="center"/>
    </xf>
    <xf numFmtId="10" fontId="2" fillId="0" borderId="8" xfId="3" applyNumberFormat="1" applyFont="1" applyBorder="1" applyAlignment="1">
      <alignment horizontal="right"/>
    </xf>
    <xf numFmtId="10" fontId="2" fillId="0" borderId="9" xfId="3" applyNumberFormat="1" applyFont="1" applyBorder="1" applyAlignment="1">
      <alignment horizontal="right"/>
    </xf>
    <xf numFmtId="0" fontId="0" fillId="0" borderId="1" xfId="0" applyBorder="1" applyAlignment="1">
      <alignment horizontal="left" indent="1"/>
    </xf>
    <xf numFmtId="0" fontId="0" fillId="0" borderId="5" xfId="0" applyBorder="1" applyAlignment="1">
      <alignment horizontal="right"/>
    </xf>
    <xf numFmtId="0" fontId="0" fillId="0" borderId="5" xfId="0" applyBorder="1"/>
    <xf numFmtId="10" fontId="0" fillId="0" borderId="5" xfId="3" applyNumberFormat="1" applyFont="1" applyBorder="1" applyAlignment="1">
      <alignment horizontal="right"/>
    </xf>
    <xf numFmtId="10" fontId="0" fillId="0" borderId="2" xfId="3" applyNumberFormat="1" applyFont="1" applyBorder="1" applyAlignment="1">
      <alignment horizontal="right"/>
    </xf>
    <xf numFmtId="0" fontId="0" fillId="0" borderId="6" xfId="0" applyBorder="1" applyAlignment="1">
      <alignment horizontal="left" indent="2"/>
    </xf>
    <xf numFmtId="0" fontId="0" fillId="0" borderId="3" xfId="0" applyBorder="1" applyAlignment="1">
      <alignment horizontal="left" indent="2"/>
    </xf>
    <xf numFmtId="0" fontId="3" fillId="2" borderId="4" xfId="0" applyFont="1" applyFill="1" applyBorder="1" applyAlignment="1">
      <alignment horizontal="left" indent="2"/>
    </xf>
    <xf numFmtId="0" fontId="3" fillId="2" borderId="3" xfId="0" applyFont="1" applyFill="1" applyBorder="1" applyAlignment="1">
      <alignment horizontal="left" indent="2"/>
    </xf>
    <xf numFmtId="0" fontId="3" fillId="2" borderId="3" xfId="0" applyFont="1" applyFill="1" applyBorder="1" applyAlignment="1">
      <alignment horizontal="left" indent="1"/>
    </xf>
    <xf numFmtId="0" fontId="0" fillId="2" borderId="3" xfId="0" applyFill="1" applyBorder="1" applyAlignment="1">
      <alignment horizontal="right" indent="1"/>
    </xf>
    <xf numFmtId="0" fontId="4" fillId="2" borderId="3" xfId="0" applyFont="1" applyFill="1" applyBorder="1" applyAlignment="1">
      <alignment horizontal="left"/>
    </xf>
    <xf numFmtId="0" fontId="0" fillId="2" borderId="3" xfId="0" applyFill="1" applyBorder="1" applyAlignment="1">
      <alignment horizontal="left" indent="1"/>
    </xf>
    <xf numFmtId="0" fontId="2" fillId="2" borderId="3" xfId="0" applyFont="1" applyFill="1" applyBorder="1" applyAlignment="1">
      <alignment horizontal="left"/>
    </xf>
    <xf numFmtId="0" fontId="0" fillId="0" borderId="0" xfId="0" applyAlignment="1">
      <alignment horizontal="left" indent="1"/>
    </xf>
    <xf numFmtId="43" fontId="0" fillId="3" borderId="3" xfId="1" applyFont="1" applyFill="1" applyBorder="1"/>
    <xf numFmtId="10" fontId="0" fillId="2" borderId="3" xfId="3" applyNumberFormat="1" applyFont="1" applyFill="1" applyBorder="1"/>
    <xf numFmtId="0" fontId="2" fillId="0" borderId="0" xfId="0" applyFont="1"/>
    <xf numFmtId="0" fontId="2" fillId="2" borderId="3" xfId="0" applyFont="1" applyFill="1" applyBorder="1" applyAlignment="1">
      <alignment horizontal="center"/>
    </xf>
    <xf numFmtId="0" fontId="2" fillId="2" borderId="7" xfId="0" applyFont="1" applyFill="1" applyBorder="1"/>
    <xf numFmtId="0" fontId="2" fillId="2" borderId="2" xfId="0" applyFont="1" applyFill="1" applyBorder="1" applyAlignment="1">
      <alignment horizontal="center"/>
    </xf>
    <xf numFmtId="0" fontId="5" fillId="0" borderId="0" xfId="0" applyFont="1"/>
    <xf numFmtId="0" fontId="7" fillId="5" borderId="12" xfId="4" quotePrefix="1" applyFont="1" applyFill="1" applyBorder="1" applyAlignment="1">
      <alignment horizontal="left" vertical="center"/>
    </xf>
    <xf numFmtId="0" fontId="8" fillId="5" borderId="13" xfId="4" applyFont="1" applyFill="1" applyBorder="1" applyAlignment="1">
      <alignment vertical="center"/>
    </xf>
    <xf numFmtId="0" fontId="7" fillId="6" borderId="14" xfId="4" quotePrefix="1" applyFont="1" applyFill="1" applyBorder="1" applyAlignment="1">
      <alignment horizontal="left" vertical="center"/>
    </xf>
    <xf numFmtId="0" fontId="7" fillId="6" borderId="14" xfId="4" applyFont="1" applyFill="1" applyBorder="1" applyAlignment="1">
      <alignment vertical="center"/>
    </xf>
    <xf numFmtId="0" fontId="7" fillId="5" borderId="16" xfId="4" quotePrefix="1" applyFont="1" applyFill="1" applyBorder="1"/>
    <xf numFmtId="0" fontId="8" fillId="5" borderId="13" xfId="4" applyFont="1" applyFill="1" applyBorder="1" applyAlignment="1">
      <alignment horizontal="center"/>
    </xf>
    <xf numFmtId="0" fontId="7" fillId="0" borderId="14" xfId="4" applyFont="1" applyBorder="1" applyAlignment="1">
      <alignment vertical="center"/>
    </xf>
    <xf numFmtId="0" fontId="7" fillId="5" borderId="16" xfId="4" quotePrefix="1" applyFont="1" applyFill="1" applyBorder="1" applyAlignment="1">
      <alignment vertical="center"/>
    </xf>
    <xf numFmtId="0" fontId="8" fillId="5" borderId="13" xfId="4" applyFont="1" applyFill="1" applyBorder="1" applyAlignment="1">
      <alignment horizontal="center" vertical="center"/>
    </xf>
    <xf numFmtId="0" fontId="7" fillId="0" borderId="17" xfId="4" applyFont="1" applyBorder="1" applyAlignment="1">
      <alignment vertical="center"/>
    </xf>
    <xf numFmtId="0" fontId="0" fillId="0" borderId="0" xfId="0" applyAlignment="1">
      <alignment horizontal="left"/>
    </xf>
    <xf numFmtId="0" fontId="2" fillId="0" borderId="0" xfId="0" applyFont="1" applyAlignment="1">
      <alignment horizontal="left"/>
    </xf>
    <xf numFmtId="0" fontId="9" fillId="0" borderId="0" xfId="5"/>
    <xf numFmtId="0" fontId="8" fillId="3" borderId="15" xfId="4" applyFont="1" applyFill="1" applyBorder="1" applyAlignment="1" applyProtection="1">
      <alignment horizontal="left" vertical="center"/>
      <protection locked="0"/>
    </xf>
    <xf numFmtId="49" fontId="8" fillId="3" borderId="15" xfId="4" applyNumberFormat="1" applyFont="1" applyFill="1" applyBorder="1" applyAlignment="1" applyProtection="1">
      <alignment horizontal="left" vertical="center"/>
      <protection locked="0"/>
    </xf>
    <xf numFmtId="164" fontId="8" fillId="3" borderId="15" xfId="4" applyNumberFormat="1" applyFont="1" applyFill="1" applyBorder="1" applyAlignment="1" applyProtection="1">
      <alignment vertical="center"/>
      <protection locked="0"/>
    </xf>
    <xf numFmtId="0" fontId="11" fillId="8" borderId="0" xfId="4" applyFont="1" applyFill="1"/>
    <xf numFmtId="0" fontId="11" fillId="8" borderId="0" xfId="4" applyFont="1" applyFill="1" applyAlignment="1">
      <alignment horizontal="right"/>
    </xf>
    <xf numFmtId="0" fontId="6" fillId="8" borderId="0" xfId="4" applyFill="1"/>
    <xf numFmtId="0" fontId="12" fillId="8" borderId="0" xfId="4" applyFont="1" applyFill="1"/>
    <xf numFmtId="0" fontId="12" fillId="8" borderId="0" xfId="4" applyFont="1" applyFill="1" applyAlignment="1">
      <alignment horizontal="center"/>
    </xf>
    <xf numFmtId="0" fontId="13" fillId="8" borderId="0" xfId="4" applyFont="1" applyFill="1"/>
    <xf numFmtId="0" fontId="13" fillId="8" borderId="18" xfId="4" applyFont="1" applyFill="1" applyBorder="1"/>
    <xf numFmtId="0" fontId="13" fillId="8" borderId="18" xfId="4" applyFont="1" applyFill="1" applyBorder="1" applyAlignment="1">
      <alignment horizontal="center"/>
    </xf>
    <xf numFmtId="0" fontId="13" fillId="8" borderId="19" xfId="4" applyFont="1" applyFill="1" applyBorder="1" applyAlignment="1">
      <alignment horizontal="center"/>
    </xf>
    <xf numFmtId="0" fontId="13" fillId="8" borderId="18" xfId="4" applyFont="1" applyFill="1" applyBorder="1" applyAlignment="1">
      <alignment vertical="center"/>
    </xf>
    <xf numFmtId="0" fontId="13" fillId="8" borderId="20" xfId="4" applyFont="1" applyFill="1" applyBorder="1"/>
    <xf numFmtId="0" fontId="13" fillId="8" borderId="20" xfId="4" applyFont="1" applyFill="1" applyBorder="1" applyAlignment="1">
      <alignment horizontal="center"/>
    </xf>
    <xf numFmtId="0" fontId="13" fillId="8" borderId="21" xfId="4" applyFont="1" applyFill="1" applyBorder="1" applyAlignment="1">
      <alignment horizontal="center"/>
    </xf>
    <xf numFmtId="0" fontId="13" fillId="8" borderId="20" xfId="4" applyFont="1" applyFill="1" applyBorder="1" applyAlignment="1">
      <alignment vertical="center"/>
    </xf>
    <xf numFmtId="0" fontId="13" fillId="8" borderId="14" xfId="4" applyFont="1" applyFill="1" applyBorder="1"/>
    <xf numFmtId="0" fontId="13" fillId="8" borderId="14" xfId="4" quotePrefix="1" applyFont="1" applyFill="1" applyBorder="1" applyAlignment="1">
      <alignment horizontal="center" vertical="top" wrapText="1"/>
    </xf>
    <xf numFmtId="0" fontId="13" fillId="8" borderId="14" xfId="4" applyFont="1" applyFill="1" applyBorder="1" applyAlignment="1">
      <alignment horizontal="center" vertical="top"/>
    </xf>
    <xf numFmtId="0" fontId="13" fillId="8" borderId="14" xfId="4" applyFont="1" applyFill="1" applyBorder="1" applyAlignment="1">
      <alignment vertical="top"/>
    </xf>
    <xf numFmtId="0" fontId="6" fillId="8" borderId="6" xfId="4" applyFill="1" applyBorder="1"/>
    <xf numFmtId="0" fontId="13" fillId="8" borderId="6" xfId="4" applyFont="1" applyFill="1" applyBorder="1"/>
    <xf numFmtId="0" fontId="13" fillId="8" borderId="6" xfId="4" applyFont="1" applyFill="1" applyBorder="1" applyAlignment="1">
      <alignment wrapText="1"/>
    </xf>
    <xf numFmtId="10" fontId="6" fillId="8" borderId="22" xfId="4" applyNumberFormat="1" applyFill="1" applyBorder="1"/>
    <xf numFmtId="0" fontId="6" fillId="8" borderId="3" xfId="4" applyFill="1" applyBorder="1"/>
    <xf numFmtId="0" fontId="13" fillId="8" borderId="3" xfId="4" applyFont="1" applyFill="1" applyBorder="1"/>
    <xf numFmtId="6" fontId="6" fillId="8" borderId="3" xfId="4" applyNumberFormat="1" applyFill="1" applyBorder="1"/>
    <xf numFmtId="10" fontId="6" fillId="8" borderId="1" xfId="4" applyNumberFormat="1" applyFill="1" applyBorder="1"/>
    <xf numFmtId="0" fontId="6" fillId="8" borderId="1" xfId="4" applyFill="1" applyBorder="1"/>
    <xf numFmtId="0" fontId="6" fillId="8" borderId="0" xfId="4" applyFill="1" applyAlignment="1">
      <alignment wrapText="1"/>
    </xf>
    <xf numFmtId="43" fontId="6" fillId="8" borderId="0" xfId="4" applyNumberFormat="1" applyFill="1"/>
    <xf numFmtId="0" fontId="6" fillId="8" borderId="0" xfId="4" quotePrefix="1" applyFill="1" applyAlignment="1">
      <alignment horizontal="left" wrapText="1"/>
    </xf>
    <xf numFmtId="165" fontId="6" fillId="8" borderId="3" xfId="4" applyNumberFormat="1" applyFill="1" applyBorder="1"/>
    <xf numFmtId="0" fontId="0" fillId="2" borderId="1" xfId="0" applyFill="1" applyBorder="1" applyAlignment="1">
      <alignment horizontal="left" indent="2"/>
    </xf>
    <xf numFmtId="0" fontId="0" fillId="2" borderId="2" xfId="0" applyFill="1" applyBorder="1" applyAlignment="1">
      <alignment horizontal="left" indent="2"/>
    </xf>
    <xf numFmtId="0" fontId="2" fillId="0" borderId="0" xfId="0" applyFont="1" applyAlignment="1">
      <alignment horizontal="left" vertical="center"/>
    </xf>
    <xf numFmtId="0" fontId="12" fillId="7" borderId="0" xfId="4" applyFont="1" applyFill="1"/>
    <xf numFmtId="14" fontId="6" fillId="3" borderId="0" xfId="4" applyNumberFormat="1" applyFill="1" applyProtection="1">
      <protection locked="0"/>
    </xf>
    <xf numFmtId="165" fontId="6" fillId="3" borderId="3" xfId="4" applyNumberFormat="1" applyFill="1" applyBorder="1" applyProtection="1">
      <protection locked="0"/>
    </xf>
    <xf numFmtId="6" fontId="6" fillId="3" borderId="3" xfId="4" applyNumberFormat="1" applyFill="1" applyBorder="1" applyProtection="1">
      <protection locked="0"/>
    </xf>
    <xf numFmtId="0" fontId="0" fillId="0" borderId="0" xfId="0" applyAlignment="1">
      <alignment vertical="center" wrapText="1"/>
    </xf>
    <xf numFmtId="165" fontId="0" fillId="3" borderId="4" xfId="2" applyNumberFormat="1" applyFont="1" applyFill="1" applyBorder="1" applyAlignment="1">
      <alignment horizontal="center"/>
    </xf>
    <xf numFmtId="165" fontId="0" fillId="2" borderId="4" xfId="2" applyNumberFormat="1" applyFont="1" applyFill="1" applyBorder="1" applyAlignment="1">
      <alignment horizontal="center"/>
    </xf>
    <xf numFmtId="165" fontId="0" fillId="2" borderId="4" xfId="0" applyNumberFormat="1" applyFill="1" applyBorder="1"/>
    <xf numFmtId="165" fontId="0" fillId="2" borderId="4" xfId="2" applyNumberFormat="1" applyFont="1" applyFill="1" applyBorder="1"/>
    <xf numFmtId="165" fontId="0" fillId="2" borderId="3" xfId="2" applyNumberFormat="1" applyFont="1" applyFill="1" applyBorder="1"/>
    <xf numFmtId="165" fontId="0" fillId="2" borderId="3" xfId="0" applyNumberFormat="1" applyFill="1" applyBorder="1"/>
    <xf numFmtId="0" fontId="13" fillId="8" borderId="29" xfId="4" applyFont="1" applyFill="1" applyBorder="1"/>
    <xf numFmtId="10" fontId="6" fillId="8" borderId="30" xfId="4" applyNumberFormat="1" applyFill="1" applyBorder="1"/>
    <xf numFmtId="0" fontId="6" fillId="8" borderId="25" xfId="4" applyFill="1" applyBorder="1"/>
    <xf numFmtId="10" fontId="6" fillId="3" borderId="30" xfId="4" applyNumberFormat="1" applyFill="1" applyBorder="1" applyAlignment="1" applyProtection="1">
      <alignment wrapText="1"/>
      <protection locked="0"/>
    </xf>
    <xf numFmtId="10" fontId="6" fillId="8" borderId="26" xfId="4" applyNumberFormat="1" applyFill="1" applyBorder="1"/>
    <xf numFmtId="0" fontId="6" fillId="8" borderId="26" xfId="4" applyFill="1" applyBorder="1"/>
    <xf numFmtId="0" fontId="6" fillId="8" borderId="27" xfId="4" applyFill="1" applyBorder="1"/>
    <xf numFmtId="0" fontId="13" fillId="8" borderId="33" xfId="4" applyFont="1" applyFill="1" applyBorder="1"/>
    <xf numFmtId="165" fontId="6" fillId="8" borderId="33" xfId="4" applyNumberFormat="1" applyFill="1" applyBorder="1"/>
    <xf numFmtId="6" fontId="6" fillId="8" borderId="33" xfId="4" applyNumberFormat="1" applyFill="1" applyBorder="1"/>
    <xf numFmtId="10" fontId="6" fillId="8" borderId="34" xfId="4" applyNumberFormat="1" applyFill="1" applyBorder="1"/>
    <xf numFmtId="10" fontId="6" fillId="3" borderId="35" xfId="4" applyNumberFormat="1" applyFill="1" applyBorder="1" applyAlignment="1" applyProtection="1">
      <alignment wrapText="1"/>
      <protection locked="0"/>
    </xf>
    <xf numFmtId="0" fontId="13" fillId="8" borderId="14" xfId="4" applyFont="1" applyFill="1" applyBorder="1" applyAlignment="1">
      <alignment horizontal="center" vertical="center" wrapText="1"/>
    </xf>
    <xf numFmtId="0" fontId="13" fillId="8" borderId="16" xfId="4" applyFont="1" applyFill="1" applyBorder="1" applyAlignment="1">
      <alignment horizontal="center" vertical="top"/>
    </xf>
    <xf numFmtId="0" fontId="15" fillId="0" borderId="0" xfId="0" applyFont="1"/>
    <xf numFmtId="0" fontId="16" fillId="4" borderId="29" xfId="0" applyFont="1" applyFill="1" applyBorder="1"/>
    <xf numFmtId="0" fontId="15" fillId="4" borderId="30" xfId="0" applyFont="1" applyFill="1" applyBorder="1"/>
    <xf numFmtId="0" fontId="16" fillId="0" borderId="25" xfId="0" applyFont="1" applyBorder="1" applyAlignment="1">
      <alignment horizontal="left"/>
    </xf>
    <xf numFmtId="0" fontId="15" fillId="0" borderId="26" xfId="0" applyFont="1" applyBorder="1"/>
    <xf numFmtId="0" fontId="16" fillId="4" borderId="25" xfId="0" applyFont="1" applyFill="1" applyBorder="1"/>
    <xf numFmtId="0" fontId="15" fillId="4" borderId="26" xfId="0" applyFont="1" applyFill="1" applyBorder="1"/>
    <xf numFmtId="0" fontId="16" fillId="0" borderId="25" xfId="0" applyFont="1" applyBorder="1" applyAlignment="1">
      <alignment horizontal="left" vertical="center"/>
    </xf>
    <xf numFmtId="0" fontId="15" fillId="0" borderId="26" xfId="0" applyFont="1" applyBorder="1" applyAlignment="1">
      <alignment wrapText="1"/>
    </xf>
    <xf numFmtId="0" fontId="15" fillId="0" borderId="26" xfId="0" applyFont="1" applyBorder="1" applyAlignment="1">
      <alignment vertical="center" wrapText="1"/>
    </xf>
    <xf numFmtId="0" fontId="16" fillId="4" borderId="25" xfId="0" applyFont="1" applyFill="1" applyBorder="1" applyAlignment="1">
      <alignment horizontal="left"/>
    </xf>
    <xf numFmtId="0" fontId="16" fillId="4" borderId="26" xfId="0" applyFont="1" applyFill="1" applyBorder="1"/>
    <xf numFmtId="0" fontId="16" fillId="4" borderId="25" xfId="0" applyFont="1" applyFill="1" applyBorder="1" applyAlignment="1">
      <alignment horizontal="left" vertical="center"/>
    </xf>
    <xf numFmtId="0" fontId="15" fillId="4" borderId="26" xfId="0" applyFont="1" applyFill="1" applyBorder="1" applyAlignment="1">
      <alignment vertical="center" wrapText="1"/>
    </xf>
    <xf numFmtId="0" fontId="15" fillId="0" borderId="32" xfId="0" applyFont="1" applyBorder="1" applyAlignment="1">
      <alignment vertical="center" wrapText="1"/>
    </xf>
    <xf numFmtId="0" fontId="16" fillId="0" borderId="27" xfId="0" applyFont="1" applyBorder="1" applyAlignment="1">
      <alignment horizontal="left" vertical="center"/>
    </xf>
    <xf numFmtId="0" fontId="15" fillId="0" borderId="28" xfId="0" applyFont="1" applyBorder="1" applyAlignment="1">
      <alignment vertical="center" wrapText="1"/>
    </xf>
    <xf numFmtId="0" fontId="16" fillId="0" borderId="25" xfId="0" applyFont="1" applyBorder="1" applyAlignment="1">
      <alignment vertical="center"/>
    </xf>
    <xf numFmtId="0" fontId="15" fillId="0" borderId="26" xfId="0" applyFont="1" applyBorder="1" applyAlignment="1">
      <alignment horizontal="left" vertical="center" wrapText="1"/>
    </xf>
    <xf numFmtId="0" fontId="16" fillId="0" borderId="27" xfId="0" applyFont="1" applyBorder="1" applyAlignment="1">
      <alignment vertical="center"/>
    </xf>
    <xf numFmtId="0" fontId="15" fillId="0" borderId="28" xfId="0" applyFont="1" applyBorder="1" applyAlignment="1">
      <alignment wrapText="1"/>
    </xf>
    <xf numFmtId="0" fontId="15" fillId="0" borderId="28" xfId="0" applyFont="1" applyBorder="1"/>
    <xf numFmtId="0" fontId="14" fillId="0" borderId="29" xfId="0" applyFont="1" applyBorder="1" applyAlignment="1">
      <alignment horizontal="center"/>
    </xf>
    <xf numFmtId="0" fontId="16" fillId="0" borderId="3" xfId="0" applyFont="1" applyBorder="1" applyAlignment="1">
      <alignment horizontal="center" vertical="center"/>
    </xf>
    <xf numFmtId="0" fontId="15" fillId="0" borderId="3" xfId="0" applyFont="1" applyBorder="1" applyAlignment="1">
      <alignment vertical="center" wrapText="1"/>
    </xf>
    <xf numFmtId="0" fontId="16" fillId="0" borderId="0" xfId="0" applyFont="1" applyAlignment="1">
      <alignment horizontal="center"/>
    </xf>
    <xf numFmtId="0" fontId="16" fillId="7" borderId="3" xfId="0" applyFont="1" applyFill="1" applyBorder="1" applyAlignment="1">
      <alignment horizontal="center" vertical="center"/>
    </xf>
    <xf numFmtId="0" fontId="15" fillId="3" borderId="3" xfId="0" applyFont="1" applyFill="1" applyBorder="1" applyAlignment="1" applyProtection="1">
      <alignment vertical="center" wrapText="1"/>
      <protection locked="0"/>
    </xf>
    <xf numFmtId="165" fontId="0" fillId="3" borderId="4" xfId="2" applyNumberFormat="1" applyFont="1" applyFill="1" applyBorder="1" applyAlignment="1" applyProtection="1">
      <alignment horizontal="center"/>
    </xf>
    <xf numFmtId="0" fontId="14" fillId="0" borderId="36" xfId="0" applyFont="1" applyBorder="1" applyAlignment="1">
      <alignment horizontal="center"/>
    </xf>
    <xf numFmtId="0" fontId="15" fillId="0" borderId="37" xfId="0" applyFont="1" applyBorder="1"/>
    <xf numFmtId="0" fontId="14" fillId="0" borderId="38" xfId="0" applyFont="1" applyBorder="1" applyAlignment="1">
      <alignment horizontal="center"/>
    </xf>
    <xf numFmtId="0" fontId="6" fillId="8" borderId="0" xfId="4" quotePrefix="1" applyFill="1" applyAlignment="1">
      <alignment horizontal="left" vertical="center"/>
    </xf>
    <xf numFmtId="0" fontId="17" fillId="0" borderId="15" xfId="0" applyFont="1" applyBorder="1"/>
    <xf numFmtId="0" fontId="17" fillId="0" borderId="31" xfId="0" applyFont="1" applyBorder="1"/>
    <xf numFmtId="0" fontId="17" fillId="0" borderId="15" xfId="0" applyFont="1" applyBorder="1" applyAlignment="1">
      <alignment vertical="center"/>
    </xf>
    <xf numFmtId="0" fontId="17" fillId="0" borderId="31" xfId="0" applyFont="1" applyBorder="1" applyAlignment="1">
      <alignment vertical="center"/>
    </xf>
    <xf numFmtId="165" fontId="2" fillId="3" borderId="4" xfId="2" applyNumberFormat="1" applyFont="1" applyFill="1" applyBorder="1" applyAlignment="1" applyProtection="1">
      <alignment horizontal="center"/>
    </xf>
    <xf numFmtId="0" fontId="6" fillId="3" borderId="7" xfId="4" applyFill="1" applyBorder="1" applyAlignment="1" applyProtection="1">
      <alignment horizontal="left" vertical="top" wrapText="1"/>
      <protection locked="0"/>
    </xf>
    <xf numFmtId="0" fontId="6" fillId="3" borderId="8" xfId="4" applyFill="1" applyBorder="1" applyAlignment="1" applyProtection="1">
      <alignment horizontal="left" vertical="top" wrapText="1"/>
      <protection locked="0"/>
    </xf>
    <xf numFmtId="0" fontId="6" fillId="3" borderId="9" xfId="4" applyFill="1" applyBorder="1" applyAlignment="1" applyProtection="1">
      <alignment horizontal="left" vertical="top" wrapText="1"/>
      <protection locked="0"/>
    </xf>
    <xf numFmtId="0" fontId="6" fillId="3" borderId="23" xfId="4" applyFill="1" applyBorder="1" applyAlignment="1" applyProtection="1">
      <alignment horizontal="left" vertical="top" wrapText="1"/>
      <protection locked="0"/>
    </xf>
    <xf numFmtId="0" fontId="6" fillId="3" borderId="0" xfId="4" applyFill="1" applyAlignment="1" applyProtection="1">
      <alignment horizontal="left" vertical="top" wrapText="1"/>
      <protection locked="0"/>
    </xf>
    <xf numFmtId="0" fontId="6" fillId="3" borderId="24" xfId="4" applyFill="1" applyBorder="1" applyAlignment="1" applyProtection="1">
      <alignment horizontal="left" vertical="top" wrapText="1"/>
      <protection locked="0"/>
    </xf>
    <xf numFmtId="0" fontId="6" fillId="3" borderId="22" xfId="4" applyFill="1" applyBorder="1" applyAlignment="1" applyProtection="1">
      <alignment horizontal="left" vertical="top" wrapText="1"/>
      <protection locked="0"/>
    </xf>
    <xf numFmtId="0" fontId="6" fillId="3" borderId="10" xfId="4" applyFill="1" applyBorder="1" applyAlignment="1" applyProtection="1">
      <alignment horizontal="left" vertical="top" wrapText="1"/>
      <protection locked="0"/>
    </xf>
    <xf numFmtId="0" fontId="6" fillId="3" borderId="11" xfId="4" applyFill="1" applyBorder="1" applyAlignment="1" applyProtection="1">
      <alignment horizontal="left" vertical="top" wrapText="1"/>
      <protection locked="0"/>
    </xf>
  </cellXfs>
  <cellStyles count="6">
    <cellStyle name="Comma" xfId="1" builtinId="3"/>
    <cellStyle name="Currency" xfId="2" builtinId="4"/>
    <cellStyle name="Hyperlink" xfId="5" builtinId="8"/>
    <cellStyle name="Normal" xfId="0" builtinId="0"/>
    <cellStyle name="Normal 2" xfId="4" xr:uid="{F04CA69C-7DF2-449A-8DBE-13312595489F}"/>
    <cellStyle name="Percent" xfId="3" builtinId="5"/>
  </cellStyles>
  <dxfs count="3">
    <dxf>
      <fill>
        <patternFill>
          <bgColor indexed="22"/>
        </patternFill>
      </fill>
    </dxf>
    <dxf>
      <fill>
        <patternFill>
          <bgColor indexed="22"/>
        </patternFill>
      </fill>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1D71-D6BA-4B2A-98E1-28E384D9C7F1}">
  <dimension ref="B1:C38"/>
  <sheetViews>
    <sheetView showGridLines="0" topLeftCell="C9" zoomScaleNormal="100" workbookViewId="0">
      <selection activeCell="C6" sqref="C6"/>
    </sheetView>
  </sheetViews>
  <sheetFormatPr defaultRowHeight="14.25" x14ac:dyDescent="0.45"/>
  <cols>
    <col min="1" max="1" width="2.6640625" customWidth="1"/>
    <col min="2" max="2" width="9.1328125" customWidth="1"/>
    <col min="3" max="3" width="124.1328125" customWidth="1"/>
  </cols>
  <sheetData>
    <row r="1" spans="2:3" ht="14.65" thickBot="1" x14ac:dyDescent="0.5"/>
    <row r="2" spans="2:3" ht="23.65" thickBot="1" x14ac:dyDescent="0.75">
      <c r="B2" s="154" t="s">
        <v>145</v>
      </c>
      <c r="C2" s="155"/>
    </row>
    <row r="3" spans="2:3" ht="15.75" x14ac:dyDescent="0.5">
      <c r="B3" s="150" t="s">
        <v>142</v>
      </c>
      <c r="C3" s="151" t="s">
        <v>140</v>
      </c>
    </row>
    <row r="4" spans="2:3" ht="15.75" x14ac:dyDescent="0.5">
      <c r="B4" s="143" t="s">
        <v>142</v>
      </c>
      <c r="C4" s="125" t="s">
        <v>141</v>
      </c>
    </row>
    <row r="5" spans="2:3" ht="15.75" x14ac:dyDescent="0.5">
      <c r="B5" s="143" t="s">
        <v>142</v>
      </c>
      <c r="C5" s="125" t="s">
        <v>146</v>
      </c>
    </row>
    <row r="6" spans="2:3" ht="15.75" x14ac:dyDescent="0.5">
      <c r="B6" s="143" t="s">
        <v>142</v>
      </c>
      <c r="C6" s="125" t="s">
        <v>148</v>
      </c>
    </row>
    <row r="7" spans="2:3" ht="16.149999999999999" thickBot="1" x14ac:dyDescent="0.55000000000000004">
      <c r="B7" s="152" t="s">
        <v>142</v>
      </c>
      <c r="C7" s="142" t="s">
        <v>147</v>
      </c>
    </row>
    <row r="8" spans="2:3" ht="14.65" thickBot="1" x14ac:dyDescent="0.5">
      <c r="B8" s="41"/>
    </row>
    <row r="9" spans="2:3" ht="23.65" thickBot="1" x14ac:dyDescent="0.75">
      <c r="B9" s="154" t="s">
        <v>144</v>
      </c>
      <c r="C9" s="155"/>
    </row>
    <row r="10" spans="2:3" ht="15.75" x14ac:dyDescent="0.5">
      <c r="B10" s="122" t="s">
        <v>68</v>
      </c>
      <c r="C10" s="123"/>
    </row>
    <row r="11" spans="2:3" ht="15.75" x14ac:dyDescent="0.5">
      <c r="B11" s="124" t="s">
        <v>70</v>
      </c>
      <c r="C11" s="125" t="s">
        <v>69</v>
      </c>
    </row>
    <row r="12" spans="2:3" ht="15.75" x14ac:dyDescent="0.5">
      <c r="B12" s="126" t="s">
        <v>155</v>
      </c>
      <c r="C12" s="127"/>
    </row>
    <row r="13" spans="2:3" ht="15.75" x14ac:dyDescent="0.5">
      <c r="B13" s="124" t="s">
        <v>70</v>
      </c>
      <c r="C13" s="125" t="s">
        <v>164</v>
      </c>
    </row>
    <row r="14" spans="2:3" ht="15" customHeight="1" x14ac:dyDescent="0.5">
      <c r="B14" s="128" t="s">
        <v>71</v>
      </c>
      <c r="C14" s="129" t="s">
        <v>165</v>
      </c>
    </row>
    <row r="15" spans="2:3" ht="48.75" customHeight="1" x14ac:dyDescent="0.45">
      <c r="B15" s="128" t="s">
        <v>72</v>
      </c>
      <c r="C15" s="130" t="s">
        <v>166</v>
      </c>
    </row>
    <row r="16" spans="2:3" ht="15" customHeight="1" x14ac:dyDescent="0.5">
      <c r="B16" s="128" t="s">
        <v>73</v>
      </c>
      <c r="C16" s="129" t="s">
        <v>74</v>
      </c>
    </row>
    <row r="17" spans="2:3" ht="31.5" x14ac:dyDescent="0.5">
      <c r="B17" s="128" t="s">
        <v>130</v>
      </c>
      <c r="C17" s="129" t="s">
        <v>132</v>
      </c>
    </row>
    <row r="18" spans="2:3" ht="15.75" x14ac:dyDescent="0.5">
      <c r="B18" s="131" t="s">
        <v>156</v>
      </c>
      <c r="C18" s="132"/>
    </row>
    <row r="19" spans="2:3" ht="73.5" customHeight="1" x14ac:dyDescent="0.45">
      <c r="B19" s="128" t="s">
        <v>70</v>
      </c>
      <c r="C19" s="130" t="s">
        <v>131</v>
      </c>
    </row>
    <row r="20" spans="2:3" ht="15.75" x14ac:dyDescent="0.45">
      <c r="B20" s="133" t="s">
        <v>135</v>
      </c>
      <c r="C20" s="134"/>
    </row>
    <row r="21" spans="2:3" ht="31.5" x14ac:dyDescent="0.45">
      <c r="B21" s="128" t="s">
        <v>70</v>
      </c>
      <c r="C21" s="130" t="s">
        <v>137</v>
      </c>
    </row>
    <row r="22" spans="2:3" ht="15.75" x14ac:dyDescent="0.45">
      <c r="B22" s="128" t="s">
        <v>71</v>
      </c>
      <c r="C22" s="135" t="s">
        <v>160</v>
      </c>
    </row>
    <row r="23" spans="2:3" ht="15.75" x14ac:dyDescent="0.45">
      <c r="B23" s="128" t="s">
        <v>72</v>
      </c>
      <c r="C23" s="130" t="s">
        <v>136</v>
      </c>
    </row>
    <row r="24" spans="2:3" ht="15.75" x14ac:dyDescent="0.45">
      <c r="B24" s="128" t="s">
        <v>73</v>
      </c>
      <c r="C24" s="135" t="s">
        <v>161</v>
      </c>
    </row>
    <row r="25" spans="2:3" ht="16.149999999999999" thickBot="1" x14ac:dyDescent="0.5">
      <c r="B25" s="136" t="s">
        <v>130</v>
      </c>
      <c r="C25" s="137" t="s">
        <v>138</v>
      </c>
    </row>
    <row r="26" spans="2:3" ht="14.65" thickBot="1" x14ac:dyDescent="0.5">
      <c r="B26" s="95"/>
      <c r="C26" s="100"/>
    </row>
    <row r="27" spans="2:3" ht="23.65" thickBot="1" x14ac:dyDescent="0.5">
      <c r="B27" s="156" t="s">
        <v>143</v>
      </c>
      <c r="C27" s="157"/>
    </row>
    <row r="28" spans="2:3" ht="15.75" x14ac:dyDescent="0.5">
      <c r="B28" s="122" t="s">
        <v>134</v>
      </c>
      <c r="C28" s="123"/>
    </row>
    <row r="29" spans="2:3" ht="49.5" customHeight="1" x14ac:dyDescent="0.45">
      <c r="B29" s="138" t="s">
        <v>84</v>
      </c>
      <c r="C29" s="130" t="s">
        <v>150</v>
      </c>
    </row>
    <row r="30" spans="2:3" ht="15.75" x14ac:dyDescent="0.5">
      <c r="B30" s="138" t="s">
        <v>70</v>
      </c>
      <c r="C30" s="125" t="s">
        <v>151</v>
      </c>
    </row>
    <row r="31" spans="2:3" ht="15" customHeight="1" x14ac:dyDescent="0.5">
      <c r="B31" s="138" t="s">
        <v>71</v>
      </c>
      <c r="C31" s="129" t="s">
        <v>133</v>
      </c>
    </row>
    <row r="32" spans="2:3" ht="48.75" customHeight="1" x14ac:dyDescent="0.5">
      <c r="B32" s="138" t="s">
        <v>72</v>
      </c>
      <c r="C32" s="129" t="s">
        <v>158</v>
      </c>
    </row>
    <row r="33" spans="2:3" ht="31.5" x14ac:dyDescent="0.45">
      <c r="B33" s="138" t="s">
        <v>73</v>
      </c>
      <c r="C33" s="139" t="s">
        <v>149</v>
      </c>
    </row>
    <row r="34" spans="2:3" ht="15.75" x14ac:dyDescent="0.5">
      <c r="B34" s="126" t="s">
        <v>139</v>
      </c>
      <c r="C34" s="127"/>
    </row>
    <row r="35" spans="2:3" ht="31.9" thickBot="1" x14ac:dyDescent="0.55000000000000004">
      <c r="B35" s="140" t="s">
        <v>70</v>
      </c>
      <c r="C35" s="141" t="s">
        <v>152</v>
      </c>
    </row>
    <row r="36" spans="2:3" x14ac:dyDescent="0.45">
      <c r="C36" s="58"/>
    </row>
    <row r="38" spans="2:3" x14ac:dyDescent="0.45">
      <c r="B38" s="57"/>
      <c r="C38" s="41"/>
    </row>
  </sheetData>
  <sheetProtection algorithmName="SHA-512" hashValue="iCC6TGyrU7qs5U/WWWciLYRUYjXc1wBPtc9SekicqWymGcIuE4x5SqDIvghy3hUDMD93LGmnU0aMp9De1FdoWA==" saltValue="2D7UApZ1NlQmno57RkJ5Zg==" spinCount="100000" sheet="1" objects="1" scenarios="1"/>
  <phoneticPr fontId="10" type="noConversion"/>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EFD6-91C5-42DB-B315-69DF52E109AD}">
  <dimension ref="A1:B18"/>
  <sheetViews>
    <sheetView zoomScale="140" zoomScaleNormal="140" workbookViewId="0">
      <selection activeCell="B21" sqref="B21"/>
    </sheetView>
  </sheetViews>
  <sheetFormatPr defaultRowHeight="14.25" x14ac:dyDescent="0.45"/>
  <cols>
    <col min="1" max="1" width="26" customWidth="1"/>
    <col min="2" max="2" width="62.53125" customWidth="1"/>
  </cols>
  <sheetData>
    <row r="1" spans="1:2" ht="21.4" thickBot="1" x14ac:dyDescent="0.7">
      <c r="A1" s="45" t="s">
        <v>57</v>
      </c>
    </row>
    <row r="2" spans="1:2" ht="14.65" thickBot="1" x14ac:dyDescent="0.5">
      <c r="A2" s="46" t="s">
        <v>58</v>
      </c>
      <c r="B2" s="47"/>
    </row>
    <row r="3" spans="1:2" ht="14.65" thickBot="1" x14ac:dyDescent="0.5">
      <c r="A3" s="48" t="s">
        <v>59</v>
      </c>
      <c r="B3" s="59" t="s">
        <v>169</v>
      </c>
    </row>
    <row r="4" spans="1:2" ht="14.65" thickBot="1" x14ac:dyDescent="0.5">
      <c r="A4" s="49" t="s">
        <v>60</v>
      </c>
      <c r="B4" s="60" t="s">
        <v>170</v>
      </c>
    </row>
    <row r="5" spans="1:2" ht="14.65" thickBot="1" x14ac:dyDescent="0.5">
      <c r="A5" s="49" t="s">
        <v>61</v>
      </c>
      <c r="B5" s="59" t="s">
        <v>171</v>
      </c>
    </row>
    <row r="6" spans="1:2" ht="14.65" thickBot="1" x14ac:dyDescent="0.5">
      <c r="A6" s="50" t="s">
        <v>62</v>
      </c>
      <c r="B6" s="51"/>
    </row>
    <row r="7" spans="1:2" ht="14.65" thickBot="1" x14ac:dyDescent="0.5">
      <c r="A7" s="52" t="s">
        <v>63</v>
      </c>
      <c r="B7" s="59" t="s">
        <v>178</v>
      </c>
    </row>
    <row r="8" spans="1:2" ht="14.65" thickBot="1" x14ac:dyDescent="0.5">
      <c r="A8" s="52" t="s">
        <v>64</v>
      </c>
      <c r="B8" s="59" t="s">
        <v>179</v>
      </c>
    </row>
    <row r="9" spans="1:2" ht="14.65" thickBot="1" x14ac:dyDescent="0.5">
      <c r="A9" s="52" t="s">
        <v>65</v>
      </c>
      <c r="B9" s="61" t="s">
        <v>172</v>
      </c>
    </row>
    <row r="10" spans="1:2" ht="14.65" thickBot="1" x14ac:dyDescent="0.5">
      <c r="A10" s="53" t="s">
        <v>66</v>
      </c>
      <c r="B10" s="47"/>
    </row>
    <row r="11" spans="1:2" ht="14.65" thickBot="1" x14ac:dyDescent="0.5">
      <c r="A11" s="52" t="s">
        <v>63</v>
      </c>
      <c r="B11" s="59" t="s">
        <v>174</v>
      </c>
    </row>
    <row r="12" spans="1:2" ht="14.65" thickBot="1" x14ac:dyDescent="0.5">
      <c r="A12" s="52" t="s">
        <v>64</v>
      </c>
      <c r="B12" s="59" t="s">
        <v>173</v>
      </c>
    </row>
    <row r="13" spans="1:2" ht="14.65" thickBot="1" x14ac:dyDescent="0.5">
      <c r="A13" s="52" t="s">
        <v>65</v>
      </c>
      <c r="B13" s="61" t="s">
        <v>172</v>
      </c>
    </row>
    <row r="14" spans="1:2" ht="14.65" thickBot="1" x14ac:dyDescent="0.5">
      <c r="A14" s="53" t="s">
        <v>67</v>
      </c>
      <c r="B14" s="54"/>
    </row>
    <row r="15" spans="1:2" ht="14.65" thickBot="1" x14ac:dyDescent="0.5">
      <c r="A15" s="52" t="s">
        <v>63</v>
      </c>
      <c r="B15" s="59" t="s">
        <v>175</v>
      </c>
    </row>
    <row r="16" spans="1:2" ht="14.65" thickBot="1" x14ac:dyDescent="0.5">
      <c r="A16" s="52" t="s">
        <v>64</v>
      </c>
      <c r="B16" s="59" t="s">
        <v>176</v>
      </c>
    </row>
    <row r="17" spans="1:2" ht="14.65" thickBot="1" x14ac:dyDescent="0.5">
      <c r="A17" s="55" t="s">
        <v>65</v>
      </c>
      <c r="B17" s="61" t="s">
        <v>177</v>
      </c>
    </row>
    <row r="18" spans="1:2" x14ac:dyDescent="0.45">
      <c r="A18" s="56"/>
    </row>
  </sheetData>
  <sheetProtection algorithmName="SHA-512" hashValue="IcyySJdCC1p/5HKVqse/S3r9LfwrPEgCEFrSxtKT/TYg6AHlW5kRhXNCQzcBjoKVAZQaNwtUjWaKK2+eDYtq4Q==" saltValue="2FR3lyEr29p7a5KQKpq2vg==" spinCount="100000" sheet="1" objects="1" scenarios="1"/>
  <protectedRanges>
    <protectedRange sqref="B7:B9 B11:B13 B15:B17 B3:B5" name="Range1_2"/>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7247B-5605-4629-9473-070B0BECEBFE}">
  <dimension ref="A1:AG40"/>
  <sheetViews>
    <sheetView topLeftCell="B1" zoomScale="90" zoomScaleNormal="90" workbookViewId="0">
      <selection activeCell="F18" sqref="F18:F26"/>
    </sheetView>
  </sheetViews>
  <sheetFormatPr defaultRowHeight="14.25" x14ac:dyDescent="0.45"/>
  <cols>
    <col min="1" max="1" width="44" customWidth="1"/>
    <col min="2" max="2" width="15.53125" customWidth="1"/>
    <col min="3" max="4" width="17" customWidth="1"/>
    <col min="5" max="5" width="10.46484375" customWidth="1"/>
    <col min="6" max="6" width="18" customWidth="1"/>
    <col min="7" max="7" width="10.46484375" customWidth="1"/>
    <col min="8" max="8" width="17" customWidth="1"/>
    <col min="9" max="9" width="10.46484375" customWidth="1"/>
    <col min="10" max="10" width="17" customWidth="1"/>
    <col min="11" max="11" width="10.46484375" customWidth="1"/>
    <col min="12" max="12" width="17" customWidth="1"/>
    <col min="13" max="13" width="10.46484375" customWidth="1"/>
    <col min="14" max="14" width="17" customWidth="1"/>
    <col min="15" max="15" width="10.46484375" customWidth="1"/>
    <col min="16" max="16" width="17" customWidth="1"/>
    <col min="17" max="17" width="10.46484375" customWidth="1"/>
    <col min="18" max="18" width="17" customWidth="1"/>
    <col min="19" max="19" width="10.46484375" customWidth="1"/>
    <col min="20" max="20" width="17" customWidth="1"/>
    <col min="21" max="21" width="10.46484375" customWidth="1"/>
    <col min="22" max="22" width="17" customWidth="1"/>
    <col min="23" max="23" width="10.46484375" customWidth="1"/>
    <col min="24" max="24" width="17" customWidth="1"/>
    <col min="25" max="25" width="10.46484375" customWidth="1"/>
    <col min="26" max="26" width="17" customWidth="1"/>
    <col min="27" max="27" width="10.46484375" customWidth="1"/>
    <col min="28" max="28" width="17" customWidth="1"/>
    <col min="29" max="29" width="10.46484375" customWidth="1"/>
    <col min="30" max="30" width="17" customWidth="1"/>
    <col min="31" max="31" width="10.46484375" customWidth="1"/>
    <col min="32" max="32" width="17" customWidth="1"/>
    <col min="33" max="33" width="10.46484375" customWidth="1"/>
  </cols>
  <sheetData>
    <row r="1" spans="1:33" ht="28.5" x14ac:dyDescent="0.45">
      <c r="A1" s="1" t="str">
        <f>'Contact Information'!B3&amp;CHAR(10)&amp;"Deficit Elimination Plan"</f>
        <v>Barack Obama Leadership Academy
Deficit Elimination Plan</v>
      </c>
      <c r="B1" s="2"/>
      <c r="C1" s="3" t="s">
        <v>167</v>
      </c>
      <c r="D1" s="3" t="str">
        <f>(_xlfn.NUMBERVALUE(LEFT(C1,4)))+1&amp;"-"&amp;(_xlfn.NUMBERVALUE(MID(C1,6,2))+1)&amp;CHAR(10)&amp;"Budget/DEP"</f>
        <v>2024-25
Budget/DEP</v>
      </c>
      <c r="E1" s="3" t="s">
        <v>0</v>
      </c>
      <c r="F1" s="3" t="str">
        <f>(_xlfn.NUMBERVALUE(LEFT(D1,4)))+1&amp;"-"&amp;(_xlfn.NUMBERVALUE(MID(D1,6,2))+1)&amp;CHAR(10)&amp;"Estimated"</f>
        <v>2025-26
Estimated</v>
      </c>
      <c r="G1" s="3" t="s">
        <v>0</v>
      </c>
      <c r="H1" s="3" t="str">
        <f>(_xlfn.NUMBERVALUE(LEFT(F1,4)))+1&amp;"-"&amp;(_xlfn.NUMBERVALUE(MID(F1,6,2))+1)&amp;CHAR(10)&amp;"Estimated"</f>
        <v>2026-27
Estimated</v>
      </c>
      <c r="I1" s="3" t="s">
        <v>0</v>
      </c>
      <c r="J1" s="3" t="str">
        <f>(_xlfn.NUMBERVALUE(LEFT(H1,4)))+1&amp;"-"&amp;(_xlfn.NUMBERVALUE(MID(H1,6,2))+1)&amp;CHAR(10)&amp;"Estimated"</f>
        <v>2027-28
Estimated</v>
      </c>
      <c r="K1" s="3" t="s">
        <v>0</v>
      </c>
      <c r="L1" s="3" t="str">
        <f>(_xlfn.NUMBERVALUE(LEFT(J1,4)))+1&amp;"-"&amp;(_xlfn.NUMBERVALUE(MID(J1,6,2))+1)&amp;CHAR(10)&amp;"Estimated"</f>
        <v>2028-29
Estimated</v>
      </c>
      <c r="M1" s="3" t="s">
        <v>0</v>
      </c>
      <c r="N1" s="3" t="str">
        <f>(_xlfn.NUMBERVALUE(LEFT(L1,4)))+1&amp;"-"&amp;(_xlfn.NUMBERVALUE(MID(L1,6,2))+1)&amp;CHAR(10)&amp;"Estimated"</f>
        <v>2029-30
Estimated</v>
      </c>
      <c r="O1" s="3" t="s">
        <v>0</v>
      </c>
      <c r="P1" s="3" t="str">
        <f>(_xlfn.NUMBERVALUE(LEFT(N1,4)))+1&amp;"-"&amp;(_xlfn.NUMBERVALUE(MID(N1,6,2))+1)&amp;CHAR(10)&amp;"Estimated"</f>
        <v>2030-31
Estimated</v>
      </c>
      <c r="Q1" s="3" t="s">
        <v>0</v>
      </c>
      <c r="R1" s="3" t="str">
        <f>(_xlfn.NUMBERVALUE(LEFT(P1,4)))+1&amp;"-"&amp;(_xlfn.NUMBERVALUE(MID(P1,6,2))+1)&amp;CHAR(10)&amp;"Estimated"</f>
        <v>2031-32
Estimated</v>
      </c>
      <c r="S1" s="3" t="s">
        <v>0</v>
      </c>
      <c r="T1" s="3" t="str">
        <f>(_xlfn.NUMBERVALUE(LEFT(R1,4)))+1&amp;"-"&amp;(_xlfn.NUMBERVALUE(MID(R1,6,2))+1)&amp;CHAR(10)&amp;"Estimated"</f>
        <v>2032-33
Estimated</v>
      </c>
      <c r="U1" s="3" t="s">
        <v>0</v>
      </c>
      <c r="V1" s="3" t="str">
        <f>(_xlfn.NUMBERVALUE(LEFT(T1,4)))+1&amp;"-"&amp;(_xlfn.NUMBERVALUE(MID(T1,6,2))+1)&amp;CHAR(10)&amp;"Estimated"</f>
        <v>2033-34
Estimated</v>
      </c>
      <c r="W1" s="3" t="s">
        <v>0</v>
      </c>
      <c r="X1" s="3" t="str">
        <f>(_xlfn.NUMBERVALUE(LEFT(V1,4)))+1&amp;"-"&amp;(_xlfn.NUMBERVALUE(MID(V1,6,2))+1)&amp;CHAR(10)&amp;"Estimated"</f>
        <v>2034-35
Estimated</v>
      </c>
      <c r="Y1" s="3" t="s">
        <v>0</v>
      </c>
      <c r="Z1" s="3" t="str">
        <f>(_xlfn.NUMBERVALUE(LEFT(X1,4)))+1&amp;"-"&amp;(_xlfn.NUMBERVALUE(MID(X1,6,2))+1)&amp;CHAR(10)&amp;"Estimated"</f>
        <v>2035-36
Estimated</v>
      </c>
      <c r="AA1" s="3" t="s">
        <v>0</v>
      </c>
      <c r="AB1" s="3" t="str">
        <f>(_xlfn.NUMBERVALUE(LEFT(Z1,4)))+1&amp;"-"&amp;(_xlfn.NUMBERVALUE(MID(Z1,6,2))+1)&amp;CHAR(10)&amp;"Estimated"</f>
        <v>2036-37
Estimated</v>
      </c>
      <c r="AC1" s="3" t="s">
        <v>0</v>
      </c>
      <c r="AD1" s="3" t="str">
        <f>(_xlfn.NUMBERVALUE(LEFT(AB1,4)))+1&amp;"-"&amp;(_xlfn.NUMBERVALUE(MID(AB1,6,2))+1)&amp;CHAR(10)&amp;"Estimated"</f>
        <v>2037-38
Estimated</v>
      </c>
      <c r="AE1" s="3" t="s">
        <v>0</v>
      </c>
      <c r="AF1" s="3" t="str">
        <f>(_xlfn.NUMBERVALUE(LEFT(AD1,4)))+1&amp;"-"&amp;(_xlfn.NUMBERVALUE(MID(AD1,6,2))+1)&amp;CHAR(10)&amp;"Estimated"</f>
        <v>2038-39
Estimated</v>
      </c>
      <c r="AG1" s="3" t="s">
        <v>0</v>
      </c>
    </row>
    <row r="2" spans="1:33" x14ac:dyDescent="0.45">
      <c r="A2" s="43" t="s">
        <v>1</v>
      </c>
      <c r="B2" s="44"/>
      <c r="C2" s="101">
        <v>280511</v>
      </c>
      <c r="D2" s="102">
        <f>C35</f>
        <v>-356597</v>
      </c>
      <c r="E2" s="5"/>
      <c r="F2" s="102">
        <f>D35</f>
        <v>-145121</v>
      </c>
      <c r="G2" s="4"/>
      <c r="H2" s="102">
        <f>F35</f>
        <v>106977.87000000011</v>
      </c>
      <c r="I2" s="4"/>
      <c r="J2" s="102">
        <f>H35</f>
        <v>106977.87000000011</v>
      </c>
      <c r="K2" s="4"/>
      <c r="L2" s="102">
        <f>J35</f>
        <v>106977.87000000011</v>
      </c>
      <c r="M2" s="4"/>
      <c r="N2" s="102">
        <f>L35</f>
        <v>106977.87000000011</v>
      </c>
      <c r="O2" s="4"/>
      <c r="P2" s="102">
        <f>N35</f>
        <v>106977.87000000011</v>
      </c>
      <c r="Q2" s="4"/>
      <c r="R2" s="102">
        <f>P35</f>
        <v>106977.87000000011</v>
      </c>
      <c r="S2" s="4"/>
      <c r="T2" s="102">
        <f>R35</f>
        <v>106977.87000000011</v>
      </c>
      <c r="U2" s="4"/>
      <c r="V2" s="102">
        <f>T35</f>
        <v>106977.87000000011</v>
      </c>
      <c r="W2" s="4"/>
      <c r="X2" s="102">
        <f>V35</f>
        <v>106977.87000000011</v>
      </c>
      <c r="Y2" s="4"/>
      <c r="Z2" s="102">
        <f>X35</f>
        <v>106977.87000000011</v>
      </c>
      <c r="AA2" s="4"/>
      <c r="AB2" s="102">
        <f>Z35</f>
        <v>106977.87000000011</v>
      </c>
      <c r="AC2" s="4"/>
      <c r="AD2" s="102">
        <f>AB35</f>
        <v>106977.87000000011</v>
      </c>
      <c r="AE2" s="4"/>
      <c r="AF2" s="102">
        <f>AD35</f>
        <v>106977.87000000011</v>
      </c>
      <c r="AG2" s="4"/>
    </row>
    <row r="3" spans="1:33" x14ac:dyDescent="0.45">
      <c r="A3" s="6" t="s">
        <v>3</v>
      </c>
      <c r="B3" s="42" t="s">
        <v>2</v>
      </c>
      <c r="C3" s="7"/>
      <c r="D3" s="7"/>
      <c r="E3" s="8"/>
      <c r="F3" s="7"/>
      <c r="G3" s="8"/>
      <c r="H3" s="7"/>
      <c r="I3" s="8"/>
      <c r="J3" s="7"/>
      <c r="K3" s="8"/>
      <c r="L3" s="7"/>
      <c r="M3" s="8"/>
      <c r="N3" s="7"/>
      <c r="O3" s="9"/>
      <c r="P3" s="7"/>
      <c r="Q3" s="9"/>
      <c r="R3" s="7"/>
      <c r="S3" s="9"/>
      <c r="T3" s="7"/>
      <c r="U3" s="9"/>
      <c r="V3" s="7"/>
      <c r="W3" s="9"/>
      <c r="X3" s="7"/>
      <c r="Y3" s="9"/>
      <c r="Z3" s="7"/>
      <c r="AA3" s="9"/>
      <c r="AB3" s="7"/>
      <c r="AC3" s="9"/>
      <c r="AD3" s="7"/>
      <c r="AE3" s="9"/>
      <c r="AF3" s="7"/>
      <c r="AG3" s="9"/>
    </row>
    <row r="4" spans="1:33" x14ac:dyDescent="0.45">
      <c r="A4" s="10" t="s">
        <v>4</v>
      </c>
      <c r="B4" s="11" t="s">
        <v>5</v>
      </c>
      <c r="C4" s="149">
        <v>31069</v>
      </c>
      <c r="D4" s="149">
        <v>33536</v>
      </c>
      <c r="E4" s="12">
        <f>IFERROR((D4-C4)/C4,IF(D4&lt;&gt;0,§,0))</f>
        <v>7.940390743184525E-2</v>
      </c>
      <c r="F4" s="149">
        <v>33536</v>
      </c>
      <c r="G4" s="12">
        <f>IFERROR((F4-D4)/D4,IF(F4&lt;&gt;0,1,0))</f>
        <v>0</v>
      </c>
      <c r="H4" s="149">
        <v>0</v>
      </c>
      <c r="I4" s="12">
        <f>IFERROR((H4-F4)/F4,IF(H4&lt;&gt;0,1,0))</f>
        <v>-1</v>
      </c>
      <c r="J4" s="149">
        <v>0</v>
      </c>
      <c r="K4" s="12">
        <f>IFERROR((J4-H4)/H4,IF(J4&lt;&gt;0,1,0))</f>
        <v>0</v>
      </c>
      <c r="L4" s="149">
        <v>0</v>
      </c>
      <c r="M4" s="12">
        <f>IFERROR((L4-J4)/J4,IF(L4&lt;&gt;0,1,0))</f>
        <v>0</v>
      </c>
      <c r="N4" s="149"/>
      <c r="O4" s="12">
        <f>IFERROR((N4-L4)/L4,IF(N4&lt;&gt;0,1,0))</f>
        <v>0</v>
      </c>
      <c r="P4" s="149"/>
      <c r="Q4" s="12">
        <f>IFERROR((P4-N4)/N4,IF(P4&lt;&gt;0,1,0))</f>
        <v>0</v>
      </c>
      <c r="R4" s="149"/>
      <c r="S4" s="12">
        <f>IFERROR((R4-P4)/P4,IF(R4&lt;&gt;0,1,0))</f>
        <v>0</v>
      </c>
      <c r="T4" s="149"/>
      <c r="U4" s="12">
        <f>IFERROR((T4-R4)/R4,IF(T4&lt;&gt;0,1,0))</f>
        <v>0</v>
      </c>
      <c r="V4" s="149"/>
      <c r="W4" s="12">
        <f>IFERROR((V4-T4)/T4,IF(V4&lt;&gt;0,1,0))</f>
        <v>0</v>
      </c>
      <c r="X4" s="149"/>
      <c r="Y4" s="12">
        <f>IFERROR((X4-V4)/V4,IF(X4&lt;&gt;0,1,0))</f>
        <v>0</v>
      </c>
      <c r="Z4" s="149"/>
      <c r="AA4" s="12">
        <f>IFERROR((Z4-X4)/X4,IF(Z4&lt;&gt;0,1,0))</f>
        <v>0</v>
      </c>
      <c r="AB4" s="149"/>
      <c r="AC4" s="12">
        <f>IFERROR((AB4-Z4)/Z4,IF(AB4&lt;&gt;0,1,0))</f>
        <v>0</v>
      </c>
      <c r="AD4" s="149"/>
      <c r="AE4" s="12">
        <f>IFERROR((AD4-AB4)/AB4,IF(AD4&lt;&gt;0,1,0))</f>
        <v>0</v>
      </c>
      <c r="AF4" s="149">
        <v>0</v>
      </c>
      <c r="AG4" s="12">
        <f>IFERROR((AF4-AD4)/AD4,IF(AF4&lt;&gt;0,1,0))</f>
        <v>0</v>
      </c>
    </row>
    <row r="5" spans="1:33" x14ac:dyDescent="0.45">
      <c r="A5" s="13" t="s">
        <v>6</v>
      </c>
      <c r="B5" s="14" t="s">
        <v>7</v>
      </c>
      <c r="C5" s="149"/>
      <c r="D5" s="149">
        <v>0</v>
      </c>
      <c r="E5" s="15">
        <f t="shared" ref="E5:E10" si="0">IFERROR((D5-C5)/C5,IF(D5&lt;&gt;0,1,0))</f>
        <v>0</v>
      </c>
      <c r="F5" s="149">
        <v>0</v>
      </c>
      <c r="G5" s="15">
        <f t="shared" ref="G5:K10" si="1">IFERROR((F5-D5)/D5,IF(F5&lt;&gt;0,1,0))</f>
        <v>0</v>
      </c>
      <c r="H5" s="149">
        <v>0</v>
      </c>
      <c r="I5" s="15">
        <f t="shared" si="1"/>
        <v>0</v>
      </c>
      <c r="J5" s="149">
        <v>0</v>
      </c>
      <c r="K5" s="15">
        <f t="shared" si="1"/>
        <v>0</v>
      </c>
      <c r="L5" s="149">
        <v>0</v>
      </c>
      <c r="M5" s="15">
        <f t="shared" ref="M5:M10" si="2">IFERROR((L5-J5)/J5,IF(L5&gt;0,1,0))</f>
        <v>0</v>
      </c>
      <c r="N5" s="149"/>
      <c r="O5" s="15">
        <f t="shared" ref="O5:O10" si="3">IFERROR((N5-L5)/L5,IF(N5&gt;0,1,0))</f>
        <v>0</v>
      </c>
      <c r="P5" s="149"/>
      <c r="Q5" s="15">
        <f t="shared" ref="Q5:Q10" si="4">IFERROR((P5-N5)/N5,IF(P5&gt;0,1,0))</f>
        <v>0</v>
      </c>
      <c r="R5" s="149"/>
      <c r="S5" s="15">
        <f t="shared" ref="S5:S10" si="5">IFERROR((R5-P5)/P5,IF(R5&gt;0,1,0))</f>
        <v>0</v>
      </c>
      <c r="T5" s="149"/>
      <c r="U5" s="15">
        <f t="shared" ref="U5:U10" si="6">IFERROR((T5-R5)/R5,IF(T5&gt;0,1,0))</f>
        <v>0</v>
      </c>
      <c r="V5" s="149"/>
      <c r="W5" s="15">
        <f t="shared" ref="W5:W10" si="7">IFERROR((V5-T5)/T5,IF(V5&gt;0,1,0))</f>
        <v>0</v>
      </c>
      <c r="X5" s="149"/>
      <c r="Y5" s="15">
        <f t="shared" ref="Y5:Y10" si="8">IFERROR((X5-V5)/V5,IF(X5&gt;0,1,0))</f>
        <v>0</v>
      </c>
      <c r="Z5" s="149"/>
      <c r="AA5" s="15">
        <f t="shared" ref="AA5:AA10" si="9">IFERROR((Z5-X5)/X5,IF(Z5&gt;0,1,0))</f>
        <v>0</v>
      </c>
      <c r="AB5" s="149"/>
      <c r="AC5" s="15">
        <f t="shared" ref="AC5:AC10" si="10">IFERROR((AB5-Z5)/Z5,IF(AB5&gt;0,1,0))</f>
        <v>0</v>
      </c>
      <c r="AD5" s="149"/>
      <c r="AE5" s="15">
        <f t="shared" ref="AE5:AE10" si="11">IFERROR((AD5-AB5)/AB5,IF(AD5&gt;0,1,0))</f>
        <v>0</v>
      </c>
      <c r="AF5" s="149">
        <v>0</v>
      </c>
      <c r="AG5" s="15">
        <f t="shared" ref="AG5:AG10" si="12">IFERROR((AF5-AD5)/AD5,IF(AF5&gt;0,1,0))</f>
        <v>0</v>
      </c>
    </row>
    <row r="6" spans="1:33" x14ac:dyDescent="0.45">
      <c r="A6" s="13" t="s">
        <v>8</v>
      </c>
      <c r="B6" s="14" t="s">
        <v>9</v>
      </c>
      <c r="C6" s="149">
        <v>0</v>
      </c>
      <c r="D6" s="149">
        <v>0</v>
      </c>
      <c r="E6" s="15">
        <f t="shared" si="0"/>
        <v>0</v>
      </c>
      <c r="F6" s="149">
        <v>0</v>
      </c>
      <c r="G6" s="15">
        <f t="shared" si="1"/>
        <v>0</v>
      </c>
      <c r="H6" s="149">
        <v>0</v>
      </c>
      <c r="I6" s="15">
        <f t="shared" si="1"/>
        <v>0</v>
      </c>
      <c r="J6" s="149">
        <v>0</v>
      </c>
      <c r="K6" s="15">
        <f t="shared" si="1"/>
        <v>0</v>
      </c>
      <c r="L6" s="149">
        <v>0</v>
      </c>
      <c r="M6" s="15">
        <f t="shared" si="2"/>
        <v>0</v>
      </c>
      <c r="N6" s="149"/>
      <c r="O6" s="15">
        <f t="shared" si="3"/>
        <v>0</v>
      </c>
      <c r="P6" s="149"/>
      <c r="Q6" s="15">
        <f t="shared" si="4"/>
        <v>0</v>
      </c>
      <c r="R6" s="149"/>
      <c r="S6" s="15">
        <f t="shared" si="5"/>
        <v>0</v>
      </c>
      <c r="T6" s="149"/>
      <c r="U6" s="15">
        <f t="shared" si="6"/>
        <v>0</v>
      </c>
      <c r="V6" s="149"/>
      <c r="W6" s="15">
        <f t="shared" si="7"/>
        <v>0</v>
      </c>
      <c r="X6" s="149"/>
      <c r="Y6" s="15">
        <f t="shared" si="8"/>
        <v>0</v>
      </c>
      <c r="Z6" s="149"/>
      <c r="AA6" s="15">
        <f t="shared" si="9"/>
        <v>0</v>
      </c>
      <c r="AB6" s="149"/>
      <c r="AC6" s="15">
        <f t="shared" si="10"/>
        <v>0</v>
      </c>
      <c r="AD6" s="149"/>
      <c r="AE6" s="15">
        <f t="shared" si="11"/>
        <v>0</v>
      </c>
      <c r="AF6" s="149">
        <v>0</v>
      </c>
      <c r="AG6" s="15">
        <f t="shared" si="12"/>
        <v>0</v>
      </c>
    </row>
    <row r="7" spans="1:33" x14ac:dyDescent="0.45">
      <c r="A7" s="13" t="s">
        <v>10</v>
      </c>
      <c r="B7" s="14" t="s">
        <v>11</v>
      </c>
      <c r="C7" s="149">
        <v>3802480</v>
      </c>
      <c r="D7" s="149">
        <v>4228194</v>
      </c>
      <c r="E7" s="15">
        <f t="shared" si="0"/>
        <v>0.11195693336980077</v>
      </c>
      <c r="F7" s="149">
        <v>4268816.87</v>
      </c>
      <c r="G7" s="15">
        <f t="shared" si="1"/>
        <v>9.6076173420614353E-3</v>
      </c>
      <c r="H7" s="149">
        <v>0</v>
      </c>
      <c r="I7" s="15">
        <f t="shared" si="1"/>
        <v>-1</v>
      </c>
      <c r="J7" s="149">
        <v>0</v>
      </c>
      <c r="K7" s="15">
        <f t="shared" si="1"/>
        <v>0</v>
      </c>
      <c r="L7" s="149">
        <v>0</v>
      </c>
      <c r="M7" s="15">
        <f t="shared" si="2"/>
        <v>0</v>
      </c>
      <c r="N7" s="149"/>
      <c r="O7" s="15">
        <f t="shared" si="3"/>
        <v>0</v>
      </c>
      <c r="P7" s="149"/>
      <c r="Q7" s="15">
        <f t="shared" si="4"/>
        <v>0</v>
      </c>
      <c r="R7" s="149"/>
      <c r="S7" s="15">
        <f t="shared" si="5"/>
        <v>0</v>
      </c>
      <c r="T7" s="149"/>
      <c r="U7" s="15">
        <f t="shared" si="6"/>
        <v>0</v>
      </c>
      <c r="V7" s="149"/>
      <c r="W7" s="15">
        <f t="shared" si="7"/>
        <v>0</v>
      </c>
      <c r="X7" s="149"/>
      <c r="Y7" s="15">
        <f t="shared" si="8"/>
        <v>0</v>
      </c>
      <c r="Z7" s="149"/>
      <c r="AA7" s="15">
        <f t="shared" si="9"/>
        <v>0</v>
      </c>
      <c r="AB7" s="149"/>
      <c r="AC7" s="15">
        <f t="shared" si="10"/>
        <v>0</v>
      </c>
      <c r="AD7" s="149"/>
      <c r="AE7" s="15">
        <f t="shared" si="11"/>
        <v>0</v>
      </c>
      <c r="AF7" s="149">
        <v>0</v>
      </c>
      <c r="AG7" s="15">
        <f t="shared" si="12"/>
        <v>0</v>
      </c>
    </row>
    <row r="8" spans="1:33" x14ac:dyDescent="0.45">
      <c r="A8" s="13" t="s">
        <v>12</v>
      </c>
      <c r="B8" s="14" t="s">
        <v>13</v>
      </c>
      <c r="C8" s="149">
        <v>525000</v>
      </c>
      <c r="D8" s="149">
        <v>611845</v>
      </c>
      <c r="E8" s="15">
        <f t="shared" si="0"/>
        <v>0.16541904761904763</v>
      </c>
      <c r="F8" s="149">
        <v>611845</v>
      </c>
      <c r="G8" s="15">
        <f t="shared" si="1"/>
        <v>0</v>
      </c>
      <c r="H8" s="149">
        <v>0</v>
      </c>
      <c r="I8" s="15">
        <f t="shared" si="1"/>
        <v>-1</v>
      </c>
      <c r="J8" s="149">
        <v>0</v>
      </c>
      <c r="K8" s="15">
        <f t="shared" si="1"/>
        <v>0</v>
      </c>
      <c r="L8" s="149">
        <v>0</v>
      </c>
      <c r="M8" s="15">
        <f t="shared" si="2"/>
        <v>0</v>
      </c>
      <c r="N8" s="149"/>
      <c r="O8" s="15">
        <f t="shared" si="3"/>
        <v>0</v>
      </c>
      <c r="P8" s="149"/>
      <c r="Q8" s="15">
        <f t="shared" si="4"/>
        <v>0</v>
      </c>
      <c r="R8" s="149"/>
      <c r="S8" s="15">
        <f t="shared" si="5"/>
        <v>0</v>
      </c>
      <c r="T8" s="149"/>
      <c r="U8" s="15">
        <f t="shared" si="6"/>
        <v>0</v>
      </c>
      <c r="V8" s="149"/>
      <c r="W8" s="15">
        <f t="shared" si="7"/>
        <v>0</v>
      </c>
      <c r="X8" s="149"/>
      <c r="Y8" s="15">
        <f t="shared" si="8"/>
        <v>0</v>
      </c>
      <c r="Z8" s="149"/>
      <c r="AA8" s="15">
        <f t="shared" si="9"/>
        <v>0</v>
      </c>
      <c r="AB8" s="149"/>
      <c r="AC8" s="15">
        <f t="shared" si="10"/>
        <v>0</v>
      </c>
      <c r="AD8" s="149"/>
      <c r="AE8" s="15">
        <f t="shared" si="11"/>
        <v>0</v>
      </c>
      <c r="AF8" s="149">
        <v>0</v>
      </c>
      <c r="AG8" s="15">
        <f t="shared" si="12"/>
        <v>0</v>
      </c>
    </row>
    <row r="9" spans="1:33" x14ac:dyDescent="0.45">
      <c r="A9" s="13" t="s">
        <v>14</v>
      </c>
      <c r="B9" s="14" t="s">
        <v>15</v>
      </c>
      <c r="C9" s="149">
        <v>0</v>
      </c>
      <c r="D9" s="149">
        <v>0</v>
      </c>
      <c r="E9" s="15">
        <f t="shared" si="0"/>
        <v>0</v>
      </c>
      <c r="F9" s="149">
        <v>0</v>
      </c>
      <c r="G9" s="15">
        <f t="shared" si="1"/>
        <v>0</v>
      </c>
      <c r="H9" s="149">
        <v>0</v>
      </c>
      <c r="I9" s="15">
        <f t="shared" si="1"/>
        <v>0</v>
      </c>
      <c r="J9" s="149">
        <v>0</v>
      </c>
      <c r="K9" s="15">
        <f t="shared" si="1"/>
        <v>0</v>
      </c>
      <c r="L9" s="149">
        <v>0</v>
      </c>
      <c r="M9" s="15">
        <f t="shared" si="2"/>
        <v>0</v>
      </c>
      <c r="N9" s="149"/>
      <c r="O9" s="15">
        <f t="shared" si="3"/>
        <v>0</v>
      </c>
      <c r="P9" s="149"/>
      <c r="Q9" s="15">
        <f t="shared" si="4"/>
        <v>0</v>
      </c>
      <c r="R9" s="149"/>
      <c r="S9" s="15">
        <f t="shared" si="5"/>
        <v>0</v>
      </c>
      <c r="T9" s="149"/>
      <c r="U9" s="15">
        <f t="shared" si="6"/>
        <v>0</v>
      </c>
      <c r="V9" s="149"/>
      <c r="W9" s="15">
        <f t="shared" si="7"/>
        <v>0</v>
      </c>
      <c r="X9" s="149"/>
      <c r="Y9" s="15">
        <f t="shared" si="8"/>
        <v>0</v>
      </c>
      <c r="Z9" s="149"/>
      <c r="AA9" s="15">
        <f t="shared" si="9"/>
        <v>0</v>
      </c>
      <c r="AB9" s="149"/>
      <c r="AC9" s="15">
        <f t="shared" si="10"/>
        <v>0</v>
      </c>
      <c r="AD9" s="149"/>
      <c r="AE9" s="15">
        <f t="shared" si="11"/>
        <v>0</v>
      </c>
      <c r="AF9" s="149">
        <v>0</v>
      </c>
      <c r="AG9" s="15">
        <f t="shared" si="12"/>
        <v>0</v>
      </c>
    </row>
    <row r="10" spans="1:33" x14ac:dyDescent="0.45">
      <c r="A10" s="16" t="s">
        <v>16</v>
      </c>
      <c r="B10" s="17" t="s">
        <v>17</v>
      </c>
      <c r="C10" s="103">
        <f>SUM(C4:C9)</f>
        <v>4358549</v>
      </c>
      <c r="D10" s="103">
        <f>SUM(D4:D9)</f>
        <v>4873575</v>
      </c>
      <c r="E10" s="18">
        <f t="shared" si="0"/>
        <v>0.11816455430465506</v>
      </c>
      <c r="F10" s="103">
        <f>SUM(F4:F9)</f>
        <v>4914197.87</v>
      </c>
      <c r="G10" s="18">
        <f t="shared" si="1"/>
        <v>8.3353328921787623E-3</v>
      </c>
      <c r="H10" s="103">
        <f>SUM(H4:H9)</f>
        <v>0</v>
      </c>
      <c r="I10" s="18">
        <f t="shared" si="1"/>
        <v>-1</v>
      </c>
      <c r="J10" s="103">
        <f>SUM(J4:J9)</f>
        <v>0</v>
      </c>
      <c r="K10" s="18">
        <f t="shared" si="1"/>
        <v>0</v>
      </c>
      <c r="L10" s="103">
        <f>SUM(L4:L9)</f>
        <v>0</v>
      </c>
      <c r="M10" s="18">
        <f t="shared" si="2"/>
        <v>0</v>
      </c>
      <c r="N10" s="103">
        <f>SUM(N4:N9)</f>
        <v>0</v>
      </c>
      <c r="O10" s="18">
        <f t="shared" si="3"/>
        <v>0</v>
      </c>
      <c r="P10" s="103">
        <f>SUM(P4:P9)</f>
        <v>0</v>
      </c>
      <c r="Q10" s="18">
        <f t="shared" si="4"/>
        <v>0</v>
      </c>
      <c r="R10" s="103">
        <f>SUM(R4:R9)</f>
        <v>0</v>
      </c>
      <c r="S10" s="18">
        <f t="shared" si="5"/>
        <v>0</v>
      </c>
      <c r="T10" s="103">
        <f>SUM(T4:T9)</f>
        <v>0</v>
      </c>
      <c r="U10" s="18">
        <f t="shared" si="6"/>
        <v>0</v>
      </c>
      <c r="V10" s="103">
        <f>SUM(V4:V9)</f>
        <v>0</v>
      </c>
      <c r="W10" s="18">
        <f t="shared" si="7"/>
        <v>0</v>
      </c>
      <c r="X10" s="103">
        <f>SUM(X4:X9)</f>
        <v>0</v>
      </c>
      <c r="Y10" s="18">
        <f t="shared" si="8"/>
        <v>0</v>
      </c>
      <c r="Z10" s="103">
        <f>SUM(Z4:Z9)</f>
        <v>0</v>
      </c>
      <c r="AA10" s="18">
        <f t="shared" si="9"/>
        <v>0</v>
      </c>
      <c r="AB10" s="103">
        <f>SUM(AB4:AB9)</f>
        <v>0</v>
      </c>
      <c r="AC10" s="18">
        <f t="shared" si="10"/>
        <v>0</v>
      </c>
      <c r="AD10" s="103">
        <f>SUM(AD4:AD9)</f>
        <v>0</v>
      </c>
      <c r="AE10" s="18">
        <f t="shared" si="11"/>
        <v>0</v>
      </c>
      <c r="AF10" s="103">
        <f>SUM(AF4:AF9)</f>
        <v>0</v>
      </c>
      <c r="AG10" s="18">
        <f t="shared" si="12"/>
        <v>0</v>
      </c>
    </row>
    <row r="11" spans="1:33" x14ac:dyDescent="0.45">
      <c r="A11" s="19" t="s">
        <v>18</v>
      </c>
      <c r="B11" s="20"/>
      <c r="C11" s="21"/>
      <c r="D11" s="21"/>
      <c r="E11" s="22"/>
      <c r="F11" s="21"/>
      <c r="G11" s="22"/>
      <c r="H11" s="21"/>
      <c r="I11" s="22"/>
      <c r="J11" s="21"/>
      <c r="K11" s="22"/>
      <c r="L11" s="21"/>
      <c r="M11" s="22"/>
      <c r="N11" s="21"/>
      <c r="O11" s="23"/>
      <c r="P11" s="21"/>
      <c r="Q11" s="23"/>
      <c r="R11" s="21"/>
      <c r="S11" s="23"/>
      <c r="T11" s="21"/>
      <c r="U11" s="23"/>
      <c r="V11" s="21"/>
      <c r="W11" s="23"/>
      <c r="X11" s="21"/>
      <c r="Y11" s="23"/>
      <c r="Z11" s="21"/>
      <c r="AA11" s="23"/>
      <c r="AB11" s="21"/>
      <c r="AC11" s="23"/>
      <c r="AD11" s="21"/>
      <c r="AE11" s="23"/>
      <c r="AF11" s="21"/>
      <c r="AG11" s="23"/>
    </row>
    <row r="12" spans="1:33" x14ac:dyDescent="0.45">
      <c r="A12" s="24" t="s">
        <v>19</v>
      </c>
      <c r="B12" s="25"/>
      <c r="C12" s="26"/>
      <c r="D12" s="26"/>
      <c r="E12" s="27"/>
      <c r="F12" s="26"/>
      <c r="G12" s="27"/>
      <c r="H12" s="26"/>
      <c r="I12" s="27"/>
      <c r="J12" s="26"/>
      <c r="K12" s="27"/>
      <c r="L12" s="26"/>
      <c r="M12" s="27"/>
      <c r="N12" s="26"/>
      <c r="O12" s="28"/>
      <c r="P12" s="26"/>
      <c r="Q12" s="28"/>
      <c r="R12" s="26"/>
      <c r="S12" s="28"/>
      <c r="T12" s="26"/>
      <c r="U12" s="28"/>
      <c r="V12" s="26"/>
      <c r="W12" s="28"/>
      <c r="X12" s="26"/>
      <c r="Y12" s="28"/>
      <c r="Z12" s="26"/>
      <c r="AA12" s="28"/>
      <c r="AB12" s="26"/>
      <c r="AC12" s="28"/>
      <c r="AD12" s="26"/>
      <c r="AE12" s="28"/>
      <c r="AF12" s="26"/>
      <c r="AG12" s="28"/>
    </row>
    <row r="13" spans="1:33" x14ac:dyDescent="0.45">
      <c r="A13" s="29" t="s">
        <v>20</v>
      </c>
      <c r="B13" s="11" t="s">
        <v>21</v>
      </c>
      <c r="C13" s="149">
        <v>1254765</v>
      </c>
      <c r="D13" s="149">
        <v>1072442</v>
      </c>
      <c r="E13" s="12">
        <f t="shared" ref="E13:E16" si="13">IFERROR((D13-C13)/C13,IF(D13&lt;&gt;0,1,0))</f>
        <v>-0.14530449924886332</v>
      </c>
      <c r="F13" s="149">
        <v>1072442</v>
      </c>
      <c r="G13" s="12">
        <f t="shared" ref="G13:M15" si="14">IFERROR((F13-D13)/D13,IF(F13&lt;&gt;0,1,0))</f>
        <v>0</v>
      </c>
      <c r="H13" s="149">
        <v>0</v>
      </c>
      <c r="I13" s="12">
        <f t="shared" si="14"/>
        <v>-1</v>
      </c>
      <c r="J13" s="149">
        <v>0</v>
      </c>
      <c r="K13" s="12">
        <f t="shared" si="14"/>
        <v>0</v>
      </c>
      <c r="L13" s="149">
        <v>0</v>
      </c>
      <c r="M13" s="12">
        <f t="shared" si="14"/>
        <v>0</v>
      </c>
      <c r="N13" s="149">
        <v>0</v>
      </c>
      <c r="O13" s="12">
        <f t="shared" ref="O13:O15" si="15">IFERROR((N13-L13)/L13,IF(N13&lt;&gt;0,1,0))</f>
        <v>0</v>
      </c>
      <c r="P13" s="149">
        <v>0</v>
      </c>
      <c r="Q13" s="12">
        <f t="shared" ref="Q13:Q15" si="16">IFERROR((P13-N13)/N13,IF(P13&lt;&gt;0,1,0))</f>
        <v>0</v>
      </c>
      <c r="R13" s="149">
        <v>0</v>
      </c>
      <c r="S13" s="12">
        <f t="shared" ref="S13:S15" si="17">IFERROR((R13-P13)/P13,IF(R13&lt;&gt;0,1,0))</f>
        <v>0</v>
      </c>
      <c r="T13" s="149">
        <v>0</v>
      </c>
      <c r="U13" s="12">
        <f t="shared" ref="U13:U15" si="18">IFERROR((T13-R13)/R13,IF(T13&lt;&gt;0,1,0))</f>
        <v>0</v>
      </c>
      <c r="V13" s="149">
        <v>0</v>
      </c>
      <c r="W13" s="12">
        <f t="shared" ref="W13:W15" si="19">IFERROR((V13-T13)/T13,IF(V13&lt;&gt;0,1,0))</f>
        <v>0</v>
      </c>
      <c r="X13" s="149">
        <v>0</v>
      </c>
      <c r="Y13" s="12">
        <f t="shared" ref="Y13:Y15" si="20">IFERROR((X13-V13)/V13,IF(X13&lt;&gt;0,1,0))</f>
        <v>0</v>
      </c>
      <c r="Z13" s="149">
        <v>0</v>
      </c>
      <c r="AA13" s="12">
        <f t="shared" ref="AA13:AA15" si="21">IFERROR((Z13-X13)/X13,IF(Z13&lt;&gt;0,1,0))</f>
        <v>0</v>
      </c>
      <c r="AB13" s="149">
        <v>0</v>
      </c>
      <c r="AC13" s="12">
        <f t="shared" ref="AC13:AC15" si="22">IFERROR((AB13-Z13)/Z13,IF(AB13&lt;&gt;0,1,0))</f>
        <v>0</v>
      </c>
      <c r="AD13" s="149">
        <v>0</v>
      </c>
      <c r="AE13" s="12">
        <f t="shared" ref="AE13:AE15" si="23">IFERROR((AD13-AB13)/AB13,IF(AD13&lt;&gt;0,1,0))</f>
        <v>0</v>
      </c>
      <c r="AF13" s="149">
        <v>0</v>
      </c>
      <c r="AG13" s="12">
        <f t="shared" ref="AG13:AG15" si="24">IFERROR((AF13-AD13)/AD13,IF(AF13&lt;&gt;0,1,0))</f>
        <v>0</v>
      </c>
    </row>
    <row r="14" spans="1:33" x14ac:dyDescent="0.45">
      <c r="A14" s="30" t="s">
        <v>22</v>
      </c>
      <c r="B14" s="14" t="s">
        <v>23</v>
      </c>
      <c r="C14" s="149">
        <v>312347</v>
      </c>
      <c r="D14" s="149">
        <v>549290</v>
      </c>
      <c r="E14" s="15">
        <f t="shared" si="13"/>
        <v>0.75858900517693462</v>
      </c>
      <c r="F14" s="149">
        <v>549290</v>
      </c>
      <c r="G14" s="15">
        <f t="shared" si="14"/>
        <v>0</v>
      </c>
      <c r="H14" s="149">
        <v>0</v>
      </c>
      <c r="I14" s="15">
        <f t="shared" si="14"/>
        <v>-1</v>
      </c>
      <c r="J14" s="149">
        <v>0</v>
      </c>
      <c r="K14" s="15">
        <f t="shared" si="14"/>
        <v>0</v>
      </c>
      <c r="L14" s="149">
        <v>0</v>
      </c>
      <c r="M14" s="15">
        <f t="shared" si="14"/>
        <v>0</v>
      </c>
      <c r="N14" s="149">
        <v>0</v>
      </c>
      <c r="O14" s="15">
        <f t="shared" si="15"/>
        <v>0</v>
      </c>
      <c r="P14" s="149">
        <v>0</v>
      </c>
      <c r="Q14" s="15">
        <f t="shared" si="16"/>
        <v>0</v>
      </c>
      <c r="R14" s="149">
        <v>0</v>
      </c>
      <c r="S14" s="15">
        <f t="shared" si="17"/>
        <v>0</v>
      </c>
      <c r="T14" s="149">
        <v>0</v>
      </c>
      <c r="U14" s="15">
        <f t="shared" si="18"/>
        <v>0</v>
      </c>
      <c r="V14" s="149">
        <v>0</v>
      </c>
      <c r="W14" s="15">
        <f t="shared" si="19"/>
        <v>0</v>
      </c>
      <c r="X14" s="149">
        <v>0</v>
      </c>
      <c r="Y14" s="15">
        <f t="shared" si="20"/>
        <v>0</v>
      </c>
      <c r="Z14" s="149">
        <v>0</v>
      </c>
      <c r="AA14" s="15">
        <f t="shared" si="21"/>
        <v>0</v>
      </c>
      <c r="AB14" s="149">
        <v>0</v>
      </c>
      <c r="AC14" s="15">
        <f t="shared" si="22"/>
        <v>0</v>
      </c>
      <c r="AD14" s="149">
        <v>0</v>
      </c>
      <c r="AE14" s="15">
        <f t="shared" si="23"/>
        <v>0</v>
      </c>
      <c r="AF14" s="149">
        <v>0</v>
      </c>
      <c r="AG14" s="15">
        <f t="shared" si="24"/>
        <v>0</v>
      </c>
    </row>
    <row r="15" spans="1:33" x14ac:dyDescent="0.45">
      <c r="A15" s="30" t="s">
        <v>24</v>
      </c>
      <c r="B15" s="14" t="s">
        <v>25</v>
      </c>
      <c r="C15" s="149"/>
      <c r="D15" s="149">
        <v>0</v>
      </c>
      <c r="E15" s="15">
        <f t="shared" si="13"/>
        <v>0</v>
      </c>
      <c r="F15" s="149">
        <v>0</v>
      </c>
      <c r="G15" s="15">
        <f t="shared" si="14"/>
        <v>0</v>
      </c>
      <c r="H15" s="149">
        <v>0</v>
      </c>
      <c r="I15" s="15">
        <f t="shared" si="14"/>
        <v>0</v>
      </c>
      <c r="J15" s="149">
        <v>0</v>
      </c>
      <c r="K15" s="15">
        <f t="shared" si="14"/>
        <v>0</v>
      </c>
      <c r="L15" s="149">
        <v>0</v>
      </c>
      <c r="M15" s="15">
        <f t="shared" si="14"/>
        <v>0</v>
      </c>
      <c r="N15" s="149">
        <v>0</v>
      </c>
      <c r="O15" s="15">
        <f t="shared" si="15"/>
        <v>0</v>
      </c>
      <c r="P15" s="149">
        <v>0</v>
      </c>
      <c r="Q15" s="15">
        <f t="shared" si="16"/>
        <v>0</v>
      </c>
      <c r="R15" s="149">
        <v>0</v>
      </c>
      <c r="S15" s="15">
        <f t="shared" si="17"/>
        <v>0</v>
      </c>
      <c r="T15" s="149">
        <v>0</v>
      </c>
      <c r="U15" s="15">
        <f t="shared" si="18"/>
        <v>0</v>
      </c>
      <c r="V15" s="149">
        <v>0</v>
      </c>
      <c r="W15" s="15">
        <f t="shared" si="19"/>
        <v>0</v>
      </c>
      <c r="X15" s="149">
        <v>0</v>
      </c>
      <c r="Y15" s="15">
        <f t="shared" si="20"/>
        <v>0</v>
      </c>
      <c r="Z15" s="149">
        <v>0</v>
      </c>
      <c r="AA15" s="15">
        <f t="shared" si="21"/>
        <v>0</v>
      </c>
      <c r="AB15" s="149">
        <v>0</v>
      </c>
      <c r="AC15" s="15">
        <f t="shared" si="22"/>
        <v>0</v>
      </c>
      <c r="AD15" s="149">
        <v>0</v>
      </c>
      <c r="AE15" s="15">
        <f t="shared" si="23"/>
        <v>0</v>
      </c>
      <c r="AF15" s="149">
        <v>0</v>
      </c>
      <c r="AG15" s="15">
        <f t="shared" si="24"/>
        <v>0</v>
      </c>
    </row>
    <row r="16" spans="1:33" x14ac:dyDescent="0.45">
      <c r="A16" s="31" t="s">
        <v>26</v>
      </c>
      <c r="B16" s="17" t="s">
        <v>5</v>
      </c>
      <c r="C16" s="104">
        <f>SUM(C13:C15)</f>
        <v>1567112</v>
      </c>
      <c r="D16" s="104">
        <f>SUM(D13:D15)</f>
        <v>1621732</v>
      </c>
      <c r="E16" s="15">
        <f t="shared" si="13"/>
        <v>3.4853922374405912E-2</v>
      </c>
      <c r="F16" s="104">
        <f>SUM(F13:F15)</f>
        <v>1621732</v>
      </c>
      <c r="G16" s="15">
        <f>IFERROR((F16-D16)/D16,IF(F16&lt;&gt;0,1,0))</f>
        <v>0</v>
      </c>
      <c r="H16" s="104">
        <f>SUM(H13:H15)</f>
        <v>0</v>
      </c>
      <c r="I16" s="15">
        <f>IFERROR((H16-F16)/F16,IF(H16&lt;&gt;0,1,0))</f>
        <v>-1</v>
      </c>
      <c r="J16" s="104">
        <f>SUM(J13:J15)</f>
        <v>0</v>
      </c>
      <c r="K16" s="15">
        <f>IFERROR((J16-H16)/H16,IF(J16&lt;&gt;0,1,0))</f>
        <v>0</v>
      </c>
      <c r="L16" s="104">
        <f>SUM(L13:L15)</f>
        <v>0</v>
      </c>
      <c r="M16" s="15">
        <f>IFERROR((L16-J16)/J16,IF(L16&lt;&gt;0,1,0))</f>
        <v>0</v>
      </c>
      <c r="N16" s="104">
        <f>SUM(N13:N15)</f>
        <v>0</v>
      </c>
      <c r="O16" s="15">
        <f>IFERROR((N16-L16)/L16,IF(N16&lt;&gt;0,1,0))</f>
        <v>0</v>
      </c>
      <c r="P16" s="104">
        <f>SUM(P13:P15)</f>
        <v>0</v>
      </c>
      <c r="Q16" s="15">
        <f>IFERROR((P16-N16)/N16,IF(P16&lt;&gt;0,1,0))</f>
        <v>0</v>
      </c>
      <c r="R16" s="104">
        <f>SUM(R13:R15)</f>
        <v>0</v>
      </c>
      <c r="S16" s="15">
        <f>IFERROR((R16-P16)/P16,IF(R16&lt;&gt;0,1,0))</f>
        <v>0</v>
      </c>
      <c r="T16" s="104">
        <f>SUM(T13:T15)</f>
        <v>0</v>
      </c>
      <c r="U16" s="15">
        <f>IFERROR((T16-R16)/R16,IF(T16&lt;&gt;0,1,0))</f>
        <v>0</v>
      </c>
      <c r="V16" s="104">
        <f>SUM(V13:V15)</f>
        <v>0</v>
      </c>
      <c r="W16" s="15">
        <f>IFERROR((V16-T16)/T16,IF(V16&lt;&gt;0,1,0))</f>
        <v>0</v>
      </c>
      <c r="X16" s="104">
        <f>SUM(X13:X15)</f>
        <v>0</v>
      </c>
      <c r="Y16" s="15">
        <f>IFERROR((X16-V16)/V16,IF(X16&lt;&gt;0,1,0))</f>
        <v>0</v>
      </c>
      <c r="Z16" s="104">
        <f>SUM(Z13:Z15)</f>
        <v>0</v>
      </c>
      <c r="AA16" s="15">
        <f>IFERROR((Z16-X16)/X16,IF(Z16&lt;&gt;0,1,0))</f>
        <v>0</v>
      </c>
      <c r="AB16" s="104">
        <f>SUM(AB13:AB15)</f>
        <v>0</v>
      </c>
      <c r="AC16" s="15">
        <f>IFERROR((AB16-Z16)/Z16,IF(AB16&lt;&gt;0,1,0))</f>
        <v>0</v>
      </c>
      <c r="AD16" s="104">
        <f>SUM(AD13:AD15)</f>
        <v>0</v>
      </c>
      <c r="AE16" s="15">
        <f>IFERROR((AD16-AB16)/AB16,IF(AD16&lt;&gt;0,1,0))</f>
        <v>0</v>
      </c>
      <c r="AF16" s="104">
        <f>SUM(AF13:AF15)</f>
        <v>0</v>
      </c>
      <c r="AG16" s="15">
        <f>IFERROR((AF16-AD16)/AD16,IF(AF16&lt;&gt;0,1,0))</f>
        <v>0</v>
      </c>
    </row>
    <row r="17" spans="1:33" x14ac:dyDescent="0.45">
      <c r="A17" s="24" t="s">
        <v>27</v>
      </c>
      <c r="B17" s="25"/>
      <c r="C17" s="26"/>
      <c r="D17" s="26"/>
      <c r="E17" s="27"/>
      <c r="F17" s="26"/>
      <c r="G17" s="27"/>
      <c r="H17" s="26"/>
      <c r="I17" s="27"/>
      <c r="J17" s="26"/>
      <c r="K17" s="27"/>
      <c r="L17" s="26"/>
      <c r="M17" s="27"/>
      <c r="N17" s="26"/>
      <c r="O17" s="28"/>
      <c r="P17" s="26"/>
      <c r="Q17" s="28"/>
      <c r="R17" s="26"/>
      <c r="S17" s="28"/>
      <c r="T17" s="26"/>
      <c r="U17" s="28"/>
      <c r="V17" s="26"/>
      <c r="W17" s="28"/>
      <c r="X17" s="26"/>
      <c r="Y17" s="28"/>
      <c r="Z17" s="26"/>
      <c r="AA17" s="28"/>
      <c r="AB17" s="26"/>
      <c r="AC17" s="28"/>
      <c r="AD17" s="26"/>
      <c r="AE17" s="28"/>
      <c r="AF17" s="26"/>
      <c r="AG17" s="28"/>
    </row>
    <row r="18" spans="1:33" x14ac:dyDescent="0.45">
      <c r="A18" s="29" t="s">
        <v>28</v>
      </c>
      <c r="B18" s="11" t="s">
        <v>29</v>
      </c>
      <c r="C18" s="149">
        <v>431289</v>
      </c>
      <c r="D18" s="149">
        <v>310000</v>
      </c>
      <c r="E18" s="12">
        <f t="shared" ref="E18:E35" si="25">IFERROR((D18-C18)/C18,IF(D18&lt;&gt;0,1,0))</f>
        <v>-0.28122442260294139</v>
      </c>
      <c r="F18" s="158">
        <v>310000</v>
      </c>
      <c r="G18" s="12">
        <f t="shared" ref="G18:O37" si="26">IFERROR((F18-D18)/D18,IF(F18&lt;&gt;0,1,0))</f>
        <v>0</v>
      </c>
      <c r="H18" s="149">
        <v>0</v>
      </c>
      <c r="I18" s="12">
        <f t="shared" si="26"/>
        <v>-1</v>
      </c>
      <c r="J18" s="149">
        <v>0</v>
      </c>
      <c r="K18" s="12">
        <f t="shared" si="26"/>
        <v>0</v>
      </c>
      <c r="L18" s="149">
        <v>0</v>
      </c>
      <c r="M18" s="12">
        <f t="shared" si="26"/>
        <v>0</v>
      </c>
      <c r="N18" s="149">
        <v>0</v>
      </c>
      <c r="O18" s="12">
        <f t="shared" ref="O18:O26" si="27">IFERROR((N18-L18)/L18,IF(N18&lt;&gt;0,1,0))</f>
        <v>0</v>
      </c>
      <c r="P18" s="149">
        <v>0</v>
      </c>
      <c r="Q18" s="12">
        <f t="shared" ref="Q18:Q26" si="28">IFERROR((P18-N18)/N18,IF(P18&lt;&gt;0,1,0))</f>
        <v>0</v>
      </c>
      <c r="R18" s="149">
        <v>0</v>
      </c>
      <c r="S18" s="12">
        <f t="shared" ref="S18:S26" si="29">IFERROR((R18-P18)/P18,IF(R18&lt;&gt;0,1,0))</f>
        <v>0</v>
      </c>
      <c r="T18" s="149">
        <v>0</v>
      </c>
      <c r="U18" s="12">
        <f t="shared" ref="U18:U26" si="30">IFERROR((T18-R18)/R18,IF(T18&lt;&gt;0,1,0))</f>
        <v>0</v>
      </c>
      <c r="V18" s="149">
        <v>0</v>
      </c>
      <c r="W18" s="12">
        <f t="shared" ref="W18:W26" si="31">IFERROR((V18-T18)/T18,IF(V18&lt;&gt;0,1,0))</f>
        <v>0</v>
      </c>
      <c r="X18" s="149">
        <v>0</v>
      </c>
      <c r="Y18" s="12">
        <f t="shared" ref="Y18:Y26" si="32">IFERROR((X18-V18)/V18,IF(X18&lt;&gt;0,1,0))</f>
        <v>0</v>
      </c>
      <c r="Z18" s="149">
        <v>0</v>
      </c>
      <c r="AA18" s="12">
        <f t="shared" ref="AA18:AA26" si="33">IFERROR((Z18-X18)/X18,IF(Z18&lt;&gt;0,1,0))</f>
        <v>0</v>
      </c>
      <c r="AB18" s="149">
        <v>0</v>
      </c>
      <c r="AC18" s="12">
        <f t="shared" ref="AC18:AC26" si="34">IFERROR((AB18-Z18)/Z18,IF(AB18&lt;&gt;0,1,0))</f>
        <v>0</v>
      </c>
      <c r="AD18" s="149">
        <v>0</v>
      </c>
      <c r="AE18" s="12">
        <f t="shared" ref="AE18:AE26" si="35">IFERROR((AD18-AB18)/AB18,IF(AD18&lt;&gt;0,1,0))</f>
        <v>0</v>
      </c>
      <c r="AF18" s="149">
        <v>0</v>
      </c>
      <c r="AG18" s="12">
        <f t="shared" ref="AG18:AG26" si="36">IFERROR((AF18-AD18)/AD18,IF(AF18&lt;&gt;0,1,0))</f>
        <v>0</v>
      </c>
    </row>
    <row r="19" spans="1:33" x14ac:dyDescent="0.45">
      <c r="A19" s="30" t="s">
        <v>30</v>
      </c>
      <c r="B19" s="14" t="s">
        <v>31</v>
      </c>
      <c r="C19" s="149">
        <v>488421</v>
      </c>
      <c r="D19" s="149">
        <v>279600</v>
      </c>
      <c r="E19" s="15">
        <f t="shared" si="25"/>
        <v>-0.42754304176110364</v>
      </c>
      <c r="F19" s="158">
        <v>279600</v>
      </c>
      <c r="G19" s="15">
        <f t="shared" si="26"/>
        <v>0</v>
      </c>
      <c r="H19" s="149">
        <v>0</v>
      </c>
      <c r="I19" s="15">
        <f t="shared" si="26"/>
        <v>-1</v>
      </c>
      <c r="J19" s="149">
        <v>0</v>
      </c>
      <c r="K19" s="15">
        <f t="shared" si="26"/>
        <v>0</v>
      </c>
      <c r="L19" s="149">
        <v>0</v>
      </c>
      <c r="M19" s="15">
        <f t="shared" si="26"/>
        <v>0</v>
      </c>
      <c r="N19" s="149">
        <v>0</v>
      </c>
      <c r="O19" s="15">
        <f t="shared" si="27"/>
        <v>0</v>
      </c>
      <c r="P19" s="149">
        <v>0</v>
      </c>
      <c r="Q19" s="15">
        <f t="shared" si="28"/>
        <v>0</v>
      </c>
      <c r="R19" s="149">
        <v>0</v>
      </c>
      <c r="S19" s="15">
        <f t="shared" si="29"/>
        <v>0</v>
      </c>
      <c r="T19" s="149">
        <v>0</v>
      </c>
      <c r="U19" s="15">
        <f t="shared" si="30"/>
        <v>0</v>
      </c>
      <c r="V19" s="149">
        <v>0</v>
      </c>
      <c r="W19" s="15">
        <f t="shared" si="31"/>
        <v>0</v>
      </c>
      <c r="X19" s="149">
        <v>0</v>
      </c>
      <c r="Y19" s="15">
        <f t="shared" si="32"/>
        <v>0</v>
      </c>
      <c r="Z19" s="149">
        <v>0</v>
      </c>
      <c r="AA19" s="15">
        <f t="shared" si="33"/>
        <v>0</v>
      </c>
      <c r="AB19" s="149">
        <v>0</v>
      </c>
      <c r="AC19" s="15">
        <f t="shared" si="34"/>
        <v>0</v>
      </c>
      <c r="AD19" s="149">
        <v>0</v>
      </c>
      <c r="AE19" s="15">
        <f t="shared" si="35"/>
        <v>0</v>
      </c>
      <c r="AF19" s="149">
        <v>0</v>
      </c>
      <c r="AG19" s="15">
        <f t="shared" si="36"/>
        <v>0</v>
      </c>
    </row>
    <row r="20" spans="1:33" x14ac:dyDescent="0.45">
      <c r="A20" s="30" t="s">
        <v>32</v>
      </c>
      <c r="B20" s="14" t="s">
        <v>33</v>
      </c>
      <c r="C20" s="149">
        <v>514202</v>
      </c>
      <c r="D20" s="149">
        <v>577401</v>
      </c>
      <c r="E20" s="15">
        <f t="shared" si="25"/>
        <v>0.12290695096479594</v>
      </c>
      <c r="F20" s="158">
        <v>577401</v>
      </c>
      <c r="G20" s="15">
        <f t="shared" si="26"/>
        <v>0</v>
      </c>
      <c r="H20" s="149">
        <v>0</v>
      </c>
      <c r="I20" s="15">
        <f t="shared" si="26"/>
        <v>-1</v>
      </c>
      <c r="J20" s="149">
        <v>0</v>
      </c>
      <c r="K20" s="15">
        <f t="shared" si="26"/>
        <v>0</v>
      </c>
      <c r="L20" s="149">
        <v>0</v>
      </c>
      <c r="M20" s="15">
        <f t="shared" si="26"/>
        <v>0</v>
      </c>
      <c r="N20" s="149">
        <v>0</v>
      </c>
      <c r="O20" s="15">
        <f t="shared" si="27"/>
        <v>0</v>
      </c>
      <c r="P20" s="149">
        <v>0</v>
      </c>
      <c r="Q20" s="15">
        <f t="shared" si="28"/>
        <v>0</v>
      </c>
      <c r="R20" s="149">
        <v>0</v>
      </c>
      <c r="S20" s="15">
        <f t="shared" si="29"/>
        <v>0</v>
      </c>
      <c r="T20" s="149">
        <v>0</v>
      </c>
      <c r="U20" s="15">
        <f t="shared" si="30"/>
        <v>0</v>
      </c>
      <c r="V20" s="149">
        <v>0</v>
      </c>
      <c r="W20" s="15">
        <f t="shared" si="31"/>
        <v>0</v>
      </c>
      <c r="X20" s="149">
        <v>0</v>
      </c>
      <c r="Y20" s="15">
        <f t="shared" si="32"/>
        <v>0</v>
      </c>
      <c r="Z20" s="149">
        <v>0</v>
      </c>
      <c r="AA20" s="15">
        <f t="shared" si="33"/>
        <v>0</v>
      </c>
      <c r="AB20" s="149">
        <v>0</v>
      </c>
      <c r="AC20" s="15">
        <f t="shared" si="34"/>
        <v>0</v>
      </c>
      <c r="AD20" s="149">
        <v>0</v>
      </c>
      <c r="AE20" s="15">
        <f t="shared" si="35"/>
        <v>0</v>
      </c>
      <c r="AF20" s="149">
        <v>0</v>
      </c>
      <c r="AG20" s="15">
        <f t="shared" si="36"/>
        <v>0</v>
      </c>
    </row>
    <row r="21" spans="1:33" x14ac:dyDescent="0.45">
      <c r="A21" s="30" t="s">
        <v>34</v>
      </c>
      <c r="B21" s="14" t="s">
        <v>35</v>
      </c>
      <c r="C21" s="149">
        <v>167090</v>
      </c>
      <c r="D21" s="149">
        <v>112352</v>
      </c>
      <c r="E21" s="15">
        <f t="shared" si="25"/>
        <v>-0.32759590639774971</v>
      </c>
      <c r="F21" s="158">
        <v>112352</v>
      </c>
      <c r="G21" s="15">
        <f t="shared" si="26"/>
        <v>0</v>
      </c>
      <c r="H21" s="149">
        <v>0</v>
      </c>
      <c r="I21" s="15">
        <f t="shared" si="26"/>
        <v>-1</v>
      </c>
      <c r="J21" s="149">
        <v>0</v>
      </c>
      <c r="K21" s="15">
        <f t="shared" si="26"/>
        <v>0</v>
      </c>
      <c r="L21" s="149">
        <v>0</v>
      </c>
      <c r="M21" s="15">
        <f t="shared" si="26"/>
        <v>0</v>
      </c>
      <c r="N21" s="149">
        <v>0</v>
      </c>
      <c r="O21" s="15">
        <f t="shared" si="27"/>
        <v>0</v>
      </c>
      <c r="P21" s="149">
        <v>0</v>
      </c>
      <c r="Q21" s="15">
        <f t="shared" si="28"/>
        <v>0</v>
      </c>
      <c r="R21" s="149">
        <v>0</v>
      </c>
      <c r="S21" s="15">
        <f t="shared" si="29"/>
        <v>0</v>
      </c>
      <c r="T21" s="149">
        <v>0</v>
      </c>
      <c r="U21" s="15">
        <f t="shared" si="30"/>
        <v>0</v>
      </c>
      <c r="V21" s="149">
        <v>0</v>
      </c>
      <c r="W21" s="15">
        <f t="shared" si="31"/>
        <v>0</v>
      </c>
      <c r="X21" s="149">
        <v>0</v>
      </c>
      <c r="Y21" s="15">
        <f t="shared" si="32"/>
        <v>0</v>
      </c>
      <c r="Z21" s="149">
        <v>0</v>
      </c>
      <c r="AA21" s="15">
        <f t="shared" si="33"/>
        <v>0</v>
      </c>
      <c r="AB21" s="149">
        <v>0</v>
      </c>
      <c r="AC21" s="15">
        <f t="shared" si="34"/>
        <v>0</v>
      </c>
      <c r="AD21" s="149">
        <v>0</v>
      </c>
      <c r="AE21" s="15">
        <f t="shared" si="35"/>
        <v>0</v>
      </c>
      <c r="AF21" s="149">
        <v>0</v>
      </c>
      <c r="AG21" s="15">
        <f t="shared" si="36"/>
        <v>0</v>
      </c>
    </row>
    <row r="22" spans="1:33" x14ac:dyDescent="0.45">
      <c r="A22" s="30" t="s">
        <v>36</v>
      </c>
      <c r="B22" s="14" t="s">
        <v>37</v>
      </c>
      <c r="C22" s="149">
        <v>223865</v>
      </c>
      <c r="D22" s="149">
        <v>200515</v>
      </c>
      <c r="E22" s="15">
        <f t="shared" si="25"/>
        <v>-0.10430393317401113</v>
      </c>
      <c r="F22" s="158">
        <v>200515</v>
      </c>
      <c r="G22" s="15">
        <f t="shared" si="26"/>
        <v>0</v>
      </c>
      <c r="H22" s="149">
        <v>0</v>
      </c>
      <c r="I22" s="15">
        <f t="shared" si="26"/>
        <v>-1</v>
      </c>
      <c r="J22" s="149">
        <v>0</v>
      </c>
      <c r="K22" s="15">
        <f t="shared" si="26"/>
        <v>0</v>
      </c>
      <c r="L22" s="149">
        <v>0</v>
      </c>
      <c r="M22" s="15">
        <f t="shared" si="26"/>
        <v>0</v>
      </c>
      <c r="N22" s="149">
        <v>0</v>
      </c>
      <c r="O22" s="15">
        <f t="shared" si="27"/>
        <v>0</v>
      </c>
      <c r="P22" s="149">
        <v>0</v>
      </c>
      <c r="Q22" s="15">
        <f t="shared" si="28"/>
        <v>0</v>
      </c>
      <c r="R22" s="149">
        <v>0</v>
      </c>
      <c r="S22" s="15">
        <f t="shared" si="29"/>
        <v>0</v>
      </c>
      <c r="T22" s="149">
        <v>0</v>
      </c>
      <c r="U22" s="15">
        <f t="shared" si="30"/>
        <v>0</v>
      </c>
      <c r="V22" s="149">
        <v>0</v>
      </c>
      <c r="W22" s="15">
        <f t="shared" si="31"/>
        <v>0</v>
      </c>
      <c r="X22" s="149">
        <v>0</v>
      </c>
      <c r="Y22" s="15">
        <f t="shared" si="32"/>
        <v>0</v>
      </c>
      <c r="Z22" s="149">
        <v>0</v>
      </c>
      <c r="AA22" s="15">
        <f t="shared" si="33"/>
        <v>0</v>
      </c>
      <c r="AB22" s="149">
        <v>0</v>
      </c>
      <c r="AC22" s="15">
        <f t="shared" si="34"/>
        <v>0</v>
      </c>
      <c r="AD22" s="149">
        <v>0</v>
      </c>
      <c r="AE22" s="15">
        <f t="shared" si="35"/>
        <v>0</v>
      </c>
      <c r="AF22" s="149">
        <v>0</v>
      </c>
      <c r="AG22" s="15">
        <f t="shared" si="36"/>
        <v>0</v>
      </c>
    </row>
    <row r="23" spans="1:33" x14ac:dyDescent="0.45">
      <c r="A23" s="30" t="s">
        <v>38</v>
      </c>
      <c r="B23" s="14" t="s">
        <v>39</v>
      </c>
      <c r="C23" s="149">
        <v>434564</v>
      </c>
      <c r="D23" s="149">
        <v>524300</v>
      </c>
      <c r="E23" s="15">
        <f t="shared" si="25"/>
        <v>0.20649662650380612</v>
      </c>
      <c r="F23" s="158">
        <v>524300</v>
      </c>
      <c r="G23" s="15">
        <f t="shared" si="26"/>
        <v>0</v>
      </c>
      <c r="H23" s="149">
        <v>0</v>
      </c>
      <c r="I23" s="15">
        <f t="shared" si="26"/>
        <v>-1</v>
      </c>
      <c r="J23" s="149">
        <v>0</v>
      </c>
      <c r="K23" s="15">
        <f t="shared" si="26"/>
        <v>0</v>
      </c>
      <c r="L23" s="149">
        <v>0</v>
      </c>
      <c r="M23" s="15">
        <f t="shared" si="26"/>
        <v>0</v>
      </c>
      <c r="N23" s="149">
        <v>0</v>
      </c>
      <c r="O23" s="15">
        <f t="shared" si="27"/>
        <v>0</v>
      </c>
      <c r="P23" s="149">
        <v>0</v>
      </c>
      <c r="Q23" s="15">
        <f t="shared" si="28"/>
        <v>0</v>
      </c>
      <c r="R23" s="149">
        <v>0</v>
      </c>
      <c r="S23" s="15">
        <f t="shared" si="29"/>
        <v>0</v>
      </c>
      <c r="T23" s="149">
        <v>0</v>
      </c>
      <c r="U23" s="15">
        <f t="shared" si="30"/>
        <v>0</v>
      </c>
      <c r="V23" s="149">
        <v>0</v>
      </c>
      <c r="W23" s="15">
        <f t="shared" si="31"/>
        <v>0</v>
      </c>
      <c r="X23" s="149">
        <v>0</v>
      </c>
      <c r="Y23" s="15">
        <f t="shared" si="32"/>
        <v>0</v>
      </c>
      <c r="Z23" s="149">
        <v>0</v>
      </c>
      <c r="AA23" s="15">
        <f t="shared" si="33"/>
        <v>0</v>
      </c>
      <c r="AB23" s="149">
        <v>0</v>
      </c>
      <c r="AC23" s="15">
        <f t="shared" si="34"/>
        <v>0</v>
      </c>
      <c r="AD23" s="149">
        <v>0</v>
      </c>
      <c r="AE23" s="15">
        <f t="shared" si="35"/>
        <v>0</v>
      </c>
      <c r="AF23" s="149">
        <v>0</v>
      </c>
      <c r="AG23" s="15">
        <f t="shared" si="36"/>
        <v>0</v>
      </c>
    </row>
    <row r="24" spans="1:33" x14ac:dyDescent="0.45">
      <c r="A24" s="30" t="s">
        <v>40</v>
      </c>
      <c r="B24" s="14" t="s">
        <v>41</v>
      </c>
      <c r="C24" s="149">
        <v>246223</v>
      </c>
      <c r="D24" s="149">
        <v>233900</v>
      </c>
      <c r="E24" s="15">
        <f t="shared" si="25"/>
        <v>-5.0048127104291636E-2</v>
      </c>
      <c r="F24" s="158">
        <v>233900</v>
      </c>
      <c r="G24" s="15">
        <f t="shared" si="26"/>
        <v>0</v>
      </c>
      <c r="H24" s="149">
        <v>0</v>
      </c>
      <c r="I24" s="15">
        <f t="shared" si="26"/>
        <v>-1</v>
      </c>
      <c r="J24" s="149">
        <v>0</v>
      </c>
      <c r="K24" s="15">
        <f t="shared" si="26"/>
        <v>0</v>
      </c>
      <c r="L24" s="149">
        <v>0</v>
      </c>
      <c r="M24" s="15">
        <f t="shared" si="26"/>
        <v>0</v>
      </c>
      <c r="N24" s="149">
        <v>0</v>
      </c>
      <c r="O24" s="15">
        <f t="shared" si="27"/>
        <v>0</v>
      </c>
      <c r="P24" s="149">
        <v>0</v>
      </c>
      <c r="Q24" s="15">
        <f t="shared" si="28"/>
        <v>0</v>
      </c>
      <c r="R24" s="149">
        <v>0</v>
      </c>
      <c r="S24" s="15">
        <f t="shared" si="29"/>
        <v>0</v>
      </c>
      <c r="T24" s="149">
        <v>0</v>
      </c>
      <c r="U24" s="15">
        <f t="shared" si="30"/>
        <v>0</v>
      </c>
      <c r="V24" s="149">
        <v>0</v>
      </c>
      <c r="W24" s="15">
        <f t="shared" si="31"/>
        <v>0</v>
      </c>
      <c r="X24" s="149">
        <v>0</v>
      </c>
      <c r="Y24" s="15">
        <f t="shared" si="32"/>
        <v>0</v>
      </c>
      <c r="Z24" s="149">
        <v>0</v>
      </c>
      <c r="AA24" s="15">
        <f t="shared" si="33"/>
        <v>0</v>
      </c>
      <c r="AB24" s="149">
        <v>0</v>
      </c>
      <c r="AC24" s="15">
        <f t="shared" si="34"/>
        <v>0</v>
      </c>
      <c r="AD24" s="149">
        <v>0</v>
      </c>
      <c r="AE24" s="15">
        <f t="shared" si="35"/>
        <v>0</v>
      </c>
      <c r="AF24" s="149">
        <v>0</v>
      </c>
      <c r="AG24" s="15">
        <f t="shared" si="36"/>
        <v>0</v>
      </c>
    </row>
    <row r="25" spans="1:33" x14ac:dyDescent="0.45">
      <c r="A25" s="30" t="s">
        <v>42</v>
      </c>
      <c r="B25" s="14" t="s">
        <v>43</v>
      </c>
      <c r="C25" s="149">
        <v>805476</v>
      </c>
      <c r="D25" s="149">
        <v>753395</v>
      </c>
      <c r="E25" s="15">
        <f t="shared" si="25"/>
        <v>-6.4658661462290615E-2</v>
      </c>
      <c r="F25" s="158">
        <v>753395</v>
      </c>
      <c r="G25" s="15">
        <f t="shared" si="26"/>
        <v>0</v>
      </c>
      <c r="H25" s="149">
        <v>0</v>
      </c>
      <c r="I25" s="15">
        <f t="shared" si="26"/>
        <v>-1</v>
      </c>
      <c r="J25" s="149">
        <v>0</v>
      </c>
      <c r="K25" s="15">
        <f t="shared" si="26"/>
        <v>0</v>
      </c>
      <c r="L25" s="149">
        <v>0</v>
      </c>
      <c r="M25" s="15">
        <f t="shared" si="26"/>
        <v>0</v>
      </c>
      <c r="N25" s="149">
        <v>0</v>
      </c>
      <c r="O25" s="15">
        <f t="shared" si="27"/>
        <v>0</v>
      </c>
      <c r="P25" s="149">
        <v>0</v>
      </c>
      <c r="Q25" s="15">
        <f t="shared" si="28"/>
        <v>0</v>
      </c>
      <c r="R25" s="149">
        <v>0</v>
      </c>
      <c r="S25" s="15">
        <f t="shared" si="29"/>
        <v>0</v>
      </c>
      <c r="T25" s="149">
        <v>0</v>
      </c>
      <c r="U25" s="15">
        <f t="shared" si="30"/>
        <v>0</v>
      </c>
      <c r="V25" s="149">
        <v>0</v>
      </c>
      <c r="W25" s="15">
        <f t="shared" si="31"/>
        <v>0</v>
      </c>
      <c r="X25" s="149">
        <v>0</v>
      </c>
      <c r="Y25" s="15">
        <f t="shared" si="32"/>
        <v>0</v>
      </c>
      <c r="Z25" s="149">
        <v>0</v>
      </c>
      <c r="AA25" s="15">
        <f t="shared" si="33"/>
        <v>0</v>
      </c>
      <c r="AB25" s="149">
        <v>0</v>
      </c>
      <c r="AC25" s="15">
        <f t="shared" si="34"/>
        <v>0</v>
      </c>
      <c r="AD25" s="149">
        <v>0</v>
      </c>
      <c r="AE25" s="15">
        <f t="shared" si="35"/>
        <v>0</v>
      </c>
      <c r="AF25" s="149">
        <v>0</v>
      </c>
      <c r="AG25" s="15">
        <f t="shared" si="36"/>
        <v>0</v>
      </c>
    </row>
    <row r="26" spans="1:33" x14ac:dyDescent="0.45">
      <c r="A26" s="30" t="s">
        <v>44</v>
      </c>
      <c r="B26" s="14" t="s">
        <v>45</v>
      </c>
      <c r="C26" s="149">
        <v>15400</v>
      </c>
      <c r="D26" s="149">
        <v>15400</v>
      </c>
      <c r="E26" s="15">
        <f t="shared" si="25"/>
        <v>0</v>
      </c>
      <c r="F26" s="158">
        <v>15400</v>
      </c>
      <c r="G26" s="15">
        <f t="shared" si="26"/>
        <v>0</v>
      </c>
      <c r="H26" s="149">
        <v>0</v>
      </c>
      <c r="I26" s="15">
        <f t="shared" si="26"/>
        <v>-1</v>
      </c>
      <c r="J26" s="149">
        <v>0</v>
      </c>
      <c r="K26" s="15">
        <f t="shared" si="26"/>
        <v>0</v>
      </c>
      <c r="L26" s="149">
        <v>0</v>
      </c>
      <c r="M26" s="15">
        <f t="shared" si="26"/>
        <v>0</v>
      </c>
      <c r="N26" s="149">
        <v>0</v>
      </c>
      <c r="O26" s="15">
        <f t="shared" si="27"/>
        <v>0</v>
      </c>
      <c r="P26" s="149">
        <v>0</v>
      </c>
      <c r="Q26" s="15">
        <f t="shared" si="28"/>
        <v>0</v>
      </c>
      <c r="R26" s="149">
        <v>0</v>
      </c>
      <c r="S26" s="15">
        <f t="shared" si="29"/>
        <v>0</v>
      </c>
      <c r="T26" s="149">
        <v>0</v>
      </c>
      <c r="U26" s="15">
        <f t="shared" si="30"/>
        <v>0</v>
      </c>
      <c r="V26" s="149">
        <v>0</v>
      </c>
      <c r="W26" s="15">
        <f t="shared" si="31"/>
        <v>0</v>
      </c>
      <c r="X26" s="149">
        <v>0</v>
      </c>
      <c r="Y26" s="15">
        <f t="shared" si="32"/>
        <v>0</v>
      </c>
      <c r="Z26" s="149">
        <v>0</v>
      </c>
      <c r="AA26" s="15">
        <f t="shared" si="33"/>
        <v>0</v>
      </c>
      <c r="AB26" s="149">
        <v>0</v>
      </c>
      <c r="AC26" s="15">
        <f t="shared" si="34"/>
        <v>0</v>
      </c>
      <c r="AD26" s="149">
        <v>0</v>
      </c>
      <c r="AE26" s="15">
        <f t="shared" si="35"/>
        <v>0</v>
      </c>
      <c r="AF26" s="149">
        <v>0</v>
      </c>
      <c r="AG26" s="15">
        <f t="shared" si="36"/>
        <v>0</v>
      </c>
    </row>
    <row r="27" spans="1:33" x14ac:dyDescent="0.45">
      <c r="A27" s="32" t="s">
        <v>46</v>
      </c>
      <c r="B27" s="14" t="s">
        <v>9</v>
      </c>
      <c r="C27" s="105">
        <f>SUM(C18:C26)</f>
        <v>3326530</v>
      </c>
      <c r="D27" s="105">
        <f>SUM(D18:D26)</f>
        <v>3006863</v>
      </c>
      <c r="E27" s="15">
        <f t="shared" si="25"/>
        <v>-9.6096232410349522E-2</v>
      </c>
      <c r="F27" s="105">
        <f>SUM(F18:F26)</f>
        <v>3006863</v>
      </c>
      <c r="G27" s="15">
        <f>IFERROR((F27-D27)/D27,IF(F27&lt;&gt;0,1,0))</f>
        <v>0</v>
      </c>
      <c r="H27" s="105">
        <f>SUM(H18:H26)</f>
        <v>0</v>
      </c>
      <c r="I27" s="15">
        <f>IFERROR((H27-F27)/F27,IF(H27&lt;&gt;0,1,0))</f>
        <v>-1</v>
      </c>
      <c r="J27" s="105">
        <f>SUM(J18:J26)</f>
        <v>0</v>
      </c>
      <c r="K27" s="15">
        <f>IFERROR((J27-H27)/H27,IF(J27&lt;&gt;0,1,0))</f>
        <v>0</v>
      </c>
      <c r="L27" s="105">
        <f>SUM(L18:L26)</f>
        <v>0</v>
      </c>
      <c r="M27" s="15">
        <f>IFERROR((L27-J27)/J27,IF(L27&lt;&gt;0,1,0))</f>
        <v>0</v>
      </c>
      <c r="N27" s="105">
        <f>SUM(N18:N26)</f>
        <v>0</v>
      </c>
      <c r="O27" s="15">
        <f>IFERROR((N27-L27)/L27,IF(N27&lt;&gt;0,1,0))</f>
        <v>0</v>
      </c>
      <c r="P27" s="105">
        <f>SUM(P18:P26)</f>
        <v>0</v>
      </c>
      <c r="Q27" s="15">
        <f>IFERROR((P27-N27)/N27,IF(P27&lt;&gt;0,1,0))</f>
        <v>0</v>
      </c>
      <c r="R27" s="105">
        <f>SUM(R18:R26)</f>
        <v>0</v>
      </c>
      <c r="S27" s="15">
        <f>IFERROR((R27-P27)/P27,IF(R27&lt;&gt;0,1,0))</f>
        <v>0</v>
      </c>
      <c r="T27" s="105">
        <f>SUM(T18:T26)</f>
        <v>0</v>
      </c>
      <c r="U27" s="15">
        <f>IFERROR((T27-R27)/R27,IF(T27&lt;&gt;0,1,0))</f>
        <v>0</v>
      </c>
      <c r="V27" s="105">
        <f>SUM(V18:V26)</f>
        <v>0</v>
      </c>
      <c r="W27" s="15">
        <f>IFERROR((V27-T27)/T27,IF(V27&lt;&gt;0,1,0))</f>
        <v>0</v>
      </c>
      <c r="X27" s="105">
        <f>SUM(X18:X26)</f>
        <v>0</v>
      </c>
      <c r="Y27" s="15">
        <f>IFERROR((X27-V27)/V27,IF(X27&lt;&gt;0,1,0))</f>
        <v>0</v>
      </c>
      <c r="Z27" s="105">
        <f>SUM(Z18:Z26)</f>
        <v>0</v>
      </c>
      <c r="AA27" s="15">
        <f>IFERROR((Z27-X27)/X27,IF(Z27&lt;&gt;0,1,0))</f>
        <v>0</v>
      </c>
      <c r="AB27" s="105">
        <f>SUM(AB18:AB26)</f>
        <v>0</v>
      </c>
      <c r="AC27" s="15">
        <f>IFERROR((AB27-Z27)/Z27,IF(AB27&lt;&gt;0,1,0))</f>
        <v>0</v>
      </c>
      <c r="AD27" s="105">
        <f>SUM(AD18:AD26)</f>
        <v>0</v>
      </c>
      <c r="AE27" s="15">
        <f>IFERROR((AD27-AB27)/AB27,IF(AD27&lt;&gt;0,1,0))</f>
        <v>0</v>
      </c>
      <c r="AF27" s="105">
        <f>SUM(AF18:AF26)</f>
        <v>0</v>
      </c>
      <c r="AG27" s="15">
        <f>IFERROR((AF27-AD27)/AD27,IF(AF27&lt;&gt;0,1,0))</f>
        <v>0</v>
      </c>
    </row>
    <row r="28" spans="1:33" x14ac:dyDescent="0.45">
      <c r="A28" s="13" t="s">
        <v>47</v>
      </c>
      <c r="B28" s="14" t="s">
        <v>11</v>
      </c>
      <c r="C28" s="149">
        <v>36732</v>
      </c>
      <c r="D28" s="149">
        <v>33504</v>
      </c>
      <c r="E28" s="15">
        <f t="shared" si="25"/>
        <v>-8.7879777850375693E-2</v>
      </c>
      <c r="F28" s="149">
        <v>33504</v>
      </c>
      <c r="G28" s="15">
        <f t="shared" si="26"/>
        <v>0</v>
      </c>
      <c r="H28" s="149">
        <v>0</v>
      </c>
      <c r="I28" s="15">
        <f t="shared" si="26"/>
        <v>-1</v>
      </c>
      <c r="J28" s="149">
        <v>0</v>
      </c>
      <c r="K28" s="15">
        <f t="shared" si="26"/>
        <v>0</v>
      </c>
      <c r="L28" s="149">
        <v>0</v>
      </c>
      <c r="M28" s="15">
        <f t="shared" si="26"/>
        <v>0</v>
      </c>
      <c r="N28" s="149">
        <v>0</v>
      </c>
      <c r="O28" s="15">
        <f t="shared" ref="O28:O35" si="37">IFERROR((N28-L28)/L28,IF(N28&lt;&gt;0,1,0))</f>
        <v>0</v>
      </c>
      <c r="P28" s="149">
        <v>0</v>
      </c>
      <c r="Q28" s="15">
        <f t="shared" ref="Q28:Q35" si="38">IFERROR((P28-N28)/N28,IF(P28&lt;&gt;0,1,0))</f>
        <v>0</v>
      </c>
      <c r="R28" s="149">
        <v>0</v>
      </c>
      <c r="S28" s="15">
        <f t="shared" ref="S28:S35" si="39">IFERROR((R28-P28)/P28,IF(R28&lt;&gt;0,1,0))</f>
        <v>0</v>
      </c>
      <c r="T28" s="149">
        <v>0</v>
      </c>
      <c r="U28" s="15">
        <f t="shared" ref="U28:U35" si="40">IFERROR((T28-R28)/R28,IF(T28&lt;&gt;0,1,0))</f>
        <v>0</v>
      </c>
      <c r="V28" s="149">
        <v>0</v>
      </c>
      <c r="W28" s="15">
        <f t="shared" ref="W28:W35" si="41">IFERROR((V28-T28)/T28,IF(V28&lt;&gt;0,1,0))</f>
        <v>0</v>
      </c>
      <c r="X28" s="149">
        <v>0</v>
      </c>
      <c r="Y28" s="15">
        <f t="shared" ref="Y28:Y35" si="42">IFERROR((X28-V28)/V28,IF(X28&lt;&gt;0,1,0))</f>
        <v>0</v>
      </c>
      <c r="Z28" s="149">
        <v>0</v>
      </c>
      <c r="AA28" s="15">
        <f t="shared" ref="AA28:AA35" si="43">IFERROR((Z28-X28)/X28,IF(Z28&lt;&gt;0,1,0))</f>
        <v>0</v>
      </c>
      <c r="AB28" s="149">
        <v>0</v>
      </c>
      <c r="AC28" s="15">
        <f t="shared" ref="AC28:AC35" si="44">IFERROR((AB28-Z28)/Z28,IF(AB28&lt;&gt;0,1,0))</f>
        <v>0</v>
      </c>
      <c r="AD28" s="149">
        <v>0</v>
      </c>
      <c r="AE28" s="15">
        <f t="shared" ref="AE28:AE35" si="45">IFERROR((AD28-AB28)/AB28,IF(AD28&lt;&gt;0,1,0))</f>
        <v>0</v>
      </c>
      <c r="AF28" s="149">
        <v>0</v>
      </c>
      <c r="AG28" s="15">
        <f t="shared" ref="AG28:AG35" si="46">IFERROR((AF28-AD28)/AD28,IF(AF28&lt;&gt;0,1,0))</f>
        <v>0</v>
      </c>
    </row>
    <row r="29" spans="1:33" x14ac:dyDescent="0.45">
      <c r="A29" s="13" t="s">
        <v>51</v>
      </c>
      <c r="B29" s="14" t="s">
        <v>52</v>
      </c>
      <c r="C29" s="149">
        <v>0</v>
      </c>
      <c r="D29" s="149">
        <v>0</v>
      </c>
      <c r="E29" s="15">
        <f t="shared" si="25"/>
        <v>0</v>
      </c>
      <c r="F29" s="149">
        <v>0</v>
      </c>
      <c r="G29" s="15">
        <f>IFERROR((F29-D29)/D29,IF(F29&lt;&gt;0,1,0))</f>
        <v>0</v>
      </c>
      <c r="H29" s="149">
        <v>0</v>
      </c>
      <c r="I29" s="15">
        <f t="shared" si="26"/>
        <v>0</v>
      </c>
      <c r="J29" s="149">
        <v>0</v>
      </c>
      <c r="K29" s="15">
        <f t="shared" si="26"/>
        <v>0</v>
      </c>
      <c r="L29" s="149">
        <v>0</v>
      </c>
      <c r="M29" s="15">
        <f t="shared" si="26"/>
        <v>0</v>
      </c>
      <c r="N29" s="149">
        <v>0</v>
      </c>
      <c r="O29" s="15">
        <f t="shared" si="37"/>
        <v>0</v>
      </c>
      <c r="P29" s="149">
        <v>0</v>
      </c>
      <c r="Q29" s="15">
        <f t="shared" si="38"/>
        <v>0</v>
      </c>
      <c r="R29" s="149">
        <v>0</v>
      </c>
      <c r="S29" s="15">
        <f t="shared" si="39"/>
        <v>0</v>
      </c>
      <c r="T29" s="149">
        <v>0</v>
      </c>
      <c r="U29" s="15">
        <f t="shared" si="40"/>
        <v>0</v>
      </c>
      <c r="V29" s="149">
        <v>0</v>
      </c>
      <c r="W29" s="15">
        <f t="shared" si="41"/>
        <v>0</v>
      </c>
      <c r="X29" s="149">
        <v>0</v>
      </c>
      <c r="Y29" s="15">
        <f t="shared" si="42"/>
        <v>0</v>
      </c>
      <c r="Z29" s="149">
        <v>0</v>
      </c>
      <c r="AA29" s="15">
        <f t="shared" si="43"/>
        <v>0</v>
      </c>
      <c r="AB29" s="149">
        <v>0</v>
      </c>
      <c r="AC29" s="15">
        <f t="shared" si="44"/>
        <v>0</v>
      </c>
      <c r="AD29" s="149">
        <v>0</v>
      </c>
      <c r="AE29" s="15">
        <f t="shared" si="45"/>
        <v>0</v>
      </c>
      <c r="AF29" s="149">
        <v>0</v>
      </c>
      <c r="AG29" s="15">
        <f t="shared" si="46"/>
        <v>0</v>
      </c>
    </row>
    <row r="30" spans="1:33" x14ac:dyDescent="0.45">
      <c r="A30" s="13" t="s">
        <v>48</v>
      </c>
      <c r="B30" s="14" t="s">
        <v>49</v>
      </c>
      <c r="C30" s="149">
        <v>0</v>
      </c>
      <c r="D30" s="149">
        <v>0</v>
      </c>
      <c r="E30" s="15">
        <f t="shared" si="25"/>
        <v>0</v>
      </c>
      <c r="F30" s="149">
        <v>0</v>
      </c>
      <c r="G30" s="15">
        <f>IFERROR((F30-D30)/D30,IF(F30&lt;&gt;0,1,0))</f>
        <v>0</v>
      </c>
      <c r="H30" s="149">
        <v>0</v>
      </c>
      <c r="I30" s="15">
        <f t="shared" si="26"/>
        <v>0</v>
      </c>
      <c r="J30" s="149">
        <v>0</v>
      </c>
      <c r="K30" s="15">
        <f t="shared" si="26"/>
        <v>0</v>
      </c>
      <c r="L30" s="149">
        <v>0</v>
      </c>
      <c r="M30" s="15">
        <f t="shared" si="26"/>
        <v>0</v>
      </c>
      <c r="N30" s="149">
        <v>0</v>
      </c>
      <c r="O30" s="15">
        <f t="shared" si="37"/>
        <v>0</v>
      </c>
      <c r="P30" s="149">
        <v>0</v>
      </c>
      <c r="Q30" s="15">
        <f t="shared" si="38"/>
        <v>0</v>
      </c>
      <c r="R30" s="149">
        <v>0</v>
      </c>
      <c r="S30" s="15">
        <f t="shared" si="39"/>
        <v>0</v>
      </c>
      <c r="T30" s="149">
        <v>0</v>
      </c>
      <c r="U30" s="15">
        <f t="shared" si="40"/>
        <v>0</v>
      </c>
      <c r="V30" s="149">
        <v>0</v>
      </c>
      <c r="W30" s="15">
        <f t="shared" si="41"/>
        <v>0</v>
      </c>
      <c r="X30" s="149">
        <v>0</v>
      </c>
      <c r="Y30" s="15">
        <f t="shared" si="42"/>
        <v>0</v>
      </c>
      <c r="Z30" s="149">
        <v>0</v>
      </c>
      <c r="AA30" s="15">
        <f t="shared" si="43"/>
        <v>0</v>
      </c>
      <c r="AB30" s="149">
        <v>0</v>
      </c>
      <c r="AC30" s="15">
        <f t="shared" si="44"/>
        <v>0</v>
      </c>
      <c r="AD30" s="149">
        <v>0</v>
      </c>
      <c r="AE30" s="15">
        <f t="shared" si="45"/>
        <v>0</v>
      </c>
      <c r="AF30" s="149">
        <v>0</v>
      </c>
      <c r="AG30" s="15">
        <f t="shared" si="46"/>
        <v>0</v>
      </c>
    </row>
    <row r="31" spans="1:33" x14ac:dyDescent="0.45">
      <c r="A31" s="13" t="s">
        <v>50</v>
      </c>
      <c r="B31" s="14" t="s">
        <v>7</v>
      </c>
      <c r="C31" s="149">
        <v>0</v>
      </c>
      <c r="D31" s="149">
        <v>0</v>
      </c>
      <c r="E31" s="15">
        <f t="shared" si="25"/>
        <v>0</v>
      </c>
      <c r="F31" s="149">
        <v>0</v>
      </c>
      <c r="G31" s="15">
        <f t="shared" si="26"/>
        <v>0</v>
      </c>
      <c r="H31" s="149">
        <v>0</v>
      </c>
      <c r="I31" s="15">
        <f t="shared" si="26"/>
        <v>0</v>
      </c>
      <c r="J31" s="149">
        <v>0</v>
      </c>
      <c r="K31" s="15">
        <f t="shared" si="26"/>
        <v>0</v>
      </c>
      <c r="L31" s="149">
        <v>0</v>
      </c>
      <c r="M31" s="15">
        <f t="shared" si="26"/>
        <v>0</v>
      </c>
      <c r="N31" s="149">
        <v>0</v>
      </c>
      <c r="O31" s="15">
        <f t="shared" si="37"/>
        <v>0</v>
      </c>
      <c r="P31" s="149">
        <v>0</v>
      </c>
      <c r="Q31" s="15">
        <f t="shared" si="38"/>
        <v>0</v>
      </c>
      <c r="R31" s="149">
        <v>0</v>
      </c>
      <c r="S31" s="15">
        <f t="shared" si="39"/>
        <v>0</v>
      </c>
      <c r="T31" s="149">
        <v>0</v>
      </c>
      <c r="U31" s="15">
        <f t="shared" si="40"/>
        <v>0</v>
      </c>
      <c r="V31" s="149">
        <v>0</v>
      </c>
      <c r="W31" s="15">
        <f t="shared" si="41"/>
        <v>0</v>
      </c>
      <c r="X31" s="149">
        <v>0</v>
      </c>
      <c r="Y31" s="15">
        <f t="shared" si="42"/>
        <v>0</v>
      </c>
      <c r="Z31" s="149">
        <v>0</v>
      </c>
      <c r="AA31" s="15">
        <f t="shared" si="43"/>
        <v>0</v>
      </c>
      <c r="AB31" s="149">
        <v>0</v>
      </c>
      <c r="AC31" s="15">
        <f t="shared" si="44"/>
        <v>0</v>
      </c>
      <c r="AD31" s="149">
        <v>0</v>
      </c>
      <c r="AE31" s="15">
        <f t="shared" si="45"/>
        <v>0</v>
      </c>
      <c r="AF31" s="149">
        <v>0</v>
      </c>
      <c r="AG31" s="15">
        <f t="shared" si="46"/>
        <v>0</v>
      </c>
    </row>
    <row r="32" spans="1:33" x14ac:dyDescent="0.45">
      <c r="A32" s="13" t="s">
        <v>124</v>
      </c>
      <c r="B32" s="14" t="s">
        <v>123</v>
      </c>
      <c r="C32" s="149">
        <v>65283</v>
      </c>
      <c r="D32" s="149">
        <v>0</v>
      </c>
      <c r="E32" s="15">
        <f t="shared" si="25"/>
        <v>-1</v>
      </c>
      <c r="F32" s="149">
        <v>0</v>
      </c>
      <c r="G32" s="15">
        <f t="shared" si="26"/>
        <v>0</v>
      </c>
      <c r="H32" s="149">
        <v>0</v>
      </c>
      <c r="I32" s="15">
        <f t="shared" si="26"/>
        <v>0</v>
      </c>
      <c r="J32" s="149">
        <v>0</v>
      </c>
      <c r="K32" s="15">
        <f t="shared" si="26"/>
        <v>0</v>
      </c>
      <c r="L32" s="149">
        <v>0</v>
      </c>
      <c r="M32" s="15">
        <f t="shared" si="26"/>
        <v>0</v>
      </c>
      <c r="N32" s="149">
        <v>0</v>
      </c>
      <c r="O32" s="15">
        <f t="shared" si="37"/>
        <v>0</v>
      </c>
      <c r="P32" s="149">
        <v>0</v>
      </c>
      <c r="Q32" s="15">
        <f t="shared" si="38"/>
        <v>0</v>
      </c>
      <c r="R32" s="149">
        <v>0</v>
      </c>
      <c r="S32" s="15">
        <f t="shared" si="39"/>
        <v>0</v>
      </c>
      <c r="T32" s="149">
        <v>0</v>
      </c>
      <c r="U32" s="15">
        <f t="shared" si="40"/>
        <v>0</v>
      </c>
      <c r="V32" s="149">
        <v>0</v>
      </c>
      <c r="W32" s="15">
        <f t="shared" si="41"/>
        <v>0</v>
      </c>
      <c r="X32" s="149">
        <v>0</v>
      </c>
      <c r="Y32" s="15">
        <f t="shared" si="42"/>
        <v>0</v>
      </c>
      <c r="Z32" s="149">
        <v>0</v>
      </c>
      <c r="AA32" s="15">
        <f t="shared" si="43"/>
        <v>0</v>
      </c>
      <c r="AB32" s="149">
        <v>0</v>
      </c>
      <c r="AC32" s="15">
        <f t="shared" si="44"/>
        <v>0</v>
      </c>
      <c r="AD32" s="149">
        <v>0</v>
      </c>
      <c r="AE32" s="15">
        <f t="shared" si="45"/>
        <v>0</v>
      </c>
      <c r="AF32" s="149">
        <v>0</v>
      </c>
      <c r="AG32" s="15">
        <f t="shared" si="46"/>
        <v>0</v>
      </c>
    </row>
    <row r="33" spans="1:33" x14ac:dyDescent="0.45">
      <c r="A33" s="33" t="s">
        <v>53</v>
      </c>
      <c r="B33" s="34"/>
      <c r="C33" s="106">
        <f>C16+C27+SUM(C28:C32)</f>
        <v>4995657</v>
      </c>
      <c r="D33" s="106">
        <f>D16+D27+SUM(D28:D32)</f>
        <v>4662099</v>
      </c>
      <c r="E33" s="15">
        <f t="shared" si="25"/>
        <v>-6.6769596071147394E-2</v>
      </c>
      <c r="F33" s="106">
        <f>F16+F27+SUM(F28:F32)</f>
        <v>4662099</v>
      </c>
      <c r="G33" s="15">
        <f t="shared" si="26"/>
        <v>0</v>
      </c>
      <c r="H33" s="106">
        <f>H16+H27+SUM(H28:H32)</f>
        <v>0</v>
      </c>
      <c r="I33" s="15">
        <f t="shared" si="26"/>
        <v>-1</v>
      </c>
      <c r="J33" s="106">
        <f>J16+J27+SUM(J28:J32)</f>
        <v>0</v>
      </c>
      <c r="K33" s="15">
        <f t="shared" si="26"/>
        <v>0</v>
      </c>
      <c r="L33" s="106">
        <f>L16+L27+SUM(L28:L32)</f>
        <v>0</v>
      </c>
      <c r="M33" s="15">
        <f t="shared" si="26"/>
        <v>0</v>
      </c>
      <c r="N33" s="106">
        <f>N16+N27+SUM(N28:N32)</f>
        <v>0</v>
      </c>
      <c r="O33" s="15">
        <f t="shared" si="37"/>
        <v>0</v>
      </c>
      <c r="P33" s="106">
        <f>P16+P27+SUM(P28:P32)</f>
        <v>0</v>
      </c>
      <c r="Q33" s="15">
        <f t="shared" si="38"/>
        <v>0</v>
      </c>
      <c r="R33" s="106">
        <f>R16+R27+SUM(R28:R32)</f>
        <v>0</v>
      </c>
      <c r="S33" s="15">
        <f t="shared" si="39"/>
        <v>0</v>
      </c>
      <c r="T33" s="106">
        <f>T16+T27+SUM(T28:T32)</f>
        <v>0</v>
      </c>
      <c r="U33" s="15">
        <f t="shared" si="40"/>
        <v>0</v>
      </c>
      <c r="V33" s="106">
        <f>V16+V27+SUM(V28:V32)</f>
        <v>0</v>
      </c>
      <c r="W33" s="15">
        <f t="shared" si="41"/>
        <v>0</v>
      </c>
      <c r="X33" s="106">
        <f>X16+X27+SUM(X28:X32)</f>
        <v>0</v>
      </c>
      <c r="Y33" s="15">
        <f t="shared" si="42"/>
        <v>0</v>
      </c>
      <c r="Z33" s="106">
        <f>Z16+Z27+SUM(Z28:Z32)</f>
        <v>0</v>
      </c>
      <c r="AA33" s="15">
        <f t="shared" si="43"/>
        <v>0</v>
      </c>
      <c r="AB33" s="106">
        <f>AB16+AB27+SUM(AB28:AB32)</f>
        <v>0</v>
      </c>
      <c r="AC33" s="15">
        <f t="shared" si="44"/>
        <v>0</v>
      </c>
      <c r="AD33" s="106">
        <f>AD16+AD27+SUM(AD28:AD32)</f>
        <v>0</v>
      </c>
      <c r="AE33" s="15">
        <f t="shared" si="45"/>
        <v>0</v>
      </c>
      <c r="AF33" s="106">
        <f>AF16+AF27+SUM(AF28:AF32)</f>
        <v>0</v>
      </c>
      <c r="AG33" s="15">
        <f t="shared" si="46"/>
        <v>0</v>
      </c>
    </row>
    <row r="34" spans="1:33" x14ac:dyDescent="0.45">
      <c r="A34" s="35" t="s">
        <v>54</v>
      </c>
      <c r="B34" s="36"/>
      <c r="C34" s="106">
        <f>C10-C33</f>
        <v>-637108</v>
      </c>
      <c r="D34" s="106">
        <f>D10-D33</f>
        <v>211476</v>
      </c>
      <c r="E34" s="15">
        <f t="shared" si="25"/>
        <v>-1.3319311639470859</v>
      </c>
      <c r="F34" s="106">
        <f>F10-F33</f>
        <v>252098.87000000011</v>
      </c>
      <c r="G34" s="15">
        <f t="shared" si="26"/>
        <v>0.19209210501428112</v>
      </c>
      <c r="H34" s="106">
        <f>H10-H33</f>
        <v>0</v>
      </c>
      <c r="I34" s="15">
        <f t="shared" si="26"/>
        <v>-1</v>
      </c>
      <c r="J34" s="106">
        <f>J10-J33</f>
        <v>0</v>
      </c>
      <c r="K34" s="15">
        <f t="shared" si="26"/>
        <v>0</v>
      </c>
      <c r="L34" s="106">
        <f>L10-L33</f>
        <v>0</v>
      </c>
      <c r="M34" s="15">
        <f t="shared" si="26"/>
        <v>0</v>
      </c>
      <c r="N34" s="106">
        <f>N10-N33</f>
        <v>0</v>
      </c>
      <c r="O34" s="15">
        <f t="shared" si="37"/>
        <v>0</v>
      </c>
      <c r="P34" s="106">
        <f>P10-P33</f>
        <v>0</v>
      </c>
      <c r="Q34" s="15">
        <f t="shared" si="38"/>
        <v>0</v>
      </c>
      <c r="R34" s="106">
        <f>R10-R33</f>
        <v>0</v>
      </c>
      <c r="S34" s="15">
        <f t="shared" si="39"/>
        <v>0</v>
      </c>
      <c r="T34" s="106">
        <f>T10-T33</f>
        <v>0</v>
      </c>
      <c r="U34" s="15">
        <f t="shared" si="40"/>
        <v>0</v>
      </c>
      <c r="V34" s="106">
        <f>V10-V33</f>
        <v>0</v>
      </c>
      <c r="W34" s="15">
        <f t="shared" si="41"/>
        <v>0</v>
      </c>
      <c r="X34" s="106">
        <f>X10-X33</f>
        <v>0</v>
      </c>
      <c r="Y34" s="15">
        <f t="shared" si="42"/>
        <v>0</v>
      </c>
      <c r="Z34" s="106">
        <f>Z10-Z33</f>
        <v>0</v>
      </c>
      <c r="AA34" s="15">
        <f t="shared" si="43"/>
        <v>0</v>
      </c>
      <c r="AB34" s="106">
        <f>AB10-AB33</f>
        <v>0</v>
      </c>
      <c r="AC34" s="15">
        <f t="shared" si="44"/>
        <v>0</v>
      </c>
      <c r="AD34" s="106">
        <f>AD10-AD33</f>
        <v>0</v>
      </c>
      <c r="AE34" s="15">
        <f t="shared" si="45"/>
        <v>0</v>
      </c>
      <c r="AF34" s="106">
        <f>AF10-AF33</f>
        <v>0</v>
      </c>
      <c r="AG34" s="15">
        <f t="shared" si="46"/>
        <v>0</v>
      </c>
    </row>
    <row r="35" spans="1:33" x14ac:dyDescent="0.45">
      <c r="A35" s="37" t="s">
        <v>55</v>
      </c>
      <c r="B35" s="36"/>
      <c r="C35" s="106">
        <f>C2+C34</f>
        <v>-356597</v>
      </c>
      <c r="D35" s="106">
        <f>D2+D34</f>
        <v>-145121</v>
      </c>
      <c r="E35" s="15">
        <f t="shared" si="25"/>
        <v>-0.59303920111498409</v>
      </c>
      <c r="F35" s="106">
        <f>F2+F34</f>
        <v>106977.87000000011</v>
      </c>
      <c r="G35" s="15">
        <f>IFERROR((F35-D35)/D35,IF(F35&lt;&gt;0,1,0))</f>
        <v>-1.7371632637592087</v>
      </c>
      <c r="H35" s="106">
        <f>H2+H34</f>
        <v>106977.87000000011</v>
      </c>
      <c r="I35" s="15">
        <f t="shared" si="26"/>
        <v>0</v>
      </c>
      <c r="J35" s="106">
        <f>J2+J34</f>
        <v>106977.87000000011</v>
      </c>
      <c r="K35" s="15">
        <f t="shared" si="26"/>
        <v>0</v>
      </c>
      <c r="L35" s="106">
        <f>L2+L34</f>
        <v>106977.87000000011</v>
      </c>
      <c r="M35" s="15">
        <f t="shared" si="26"/>
        <v>0</v>
      </c>
      <c r="N35" s="106">
        <f>N2+N34</f>
        <v>106977.87000000011</v>
      </c>
      <c r="O35" s="15">
        <f t="shared" si="37"/>
        <v>0</v>
      </c>
      <c r="P35" s="106">
        <f>P2+P34</f>
        <v>106977.87000000011</v>
      </c>
      <c r="Q35" s="15">
        <f t="shared" si="38"/>
        <v>0</v>
      </c>
      <c r="R35" s="106">
        <f>R2+R34</f>
        <v>106977.87000000011</v>
      </c>
      <c r="S35" s="15">
        <f t="shared" si="39"/>
        <v>0</v>
      </c>
      <c r="T35" s="106">
        <f>T2+T34</f>
        <v>106977.87000000011</v>
      </c>
      <c r="U35" s="15">
        <f t="shared" si="40"/>
        <v>0</v>
      </c>
      <c r="V35" s="106">
        <f>V2+V34</f>
        <v>106977.87000000011</v>
      </c>
      <c r="W35" s="15">
        <f t="shared" si="41"/>
        <v>0</v>
      </c>
      <c r="X35" s="106">
        <f>X2+X34</f>
        <v>106977.87000000011</v>
      </c>
      <c r="Y35" s="15">
        <f t="shared" si="42"/>
        <v>0</v>
      </c>
      <c r="Z35" s="106">
        <f>Z2+Z34</f>
        <v>106977.87000000011</v>
      </c>
      <c r="AA35" s="15">
        <f t="shared" si="43"/>
        <v>0</v>
      </c>
      <c r="AB35" s="106">
        <f>AB2+AB34</f>
        <v>106977.87000000011</v>
      </c>
      <c r="AC35" s="15">
        <f t="shared" si="44"/>
        <v>0</v>
      </c>
      <c r="AD35" s="106">
        <f>AD2+AD34</f>
        <v>106977.87000000011</v>
      </c>
      <c r="AE35" s="15">
        <f t="shared" si="45"/>
        <v>0</v>
      </c>
      <c r="AF35" s="106">
        <f>AF2+AF34</f>
        <v>106977.87000000011</v>
      </c>
      <c r="AG35" s="15">
        <f t="shared" si="46"/>
        <v>0</v>
      </c>
    </row>
    <row r="36" spans="1:33" x14ac:dyDescent="0.45">
      <c r="A36" s="38"/>
      <c r="B36" s="38"/>
    </row>
    <row r="37" spans="1:33" x14ac:dyDescent="0.45">
      <c r="A37" s="93" t="s">
        <v>128</v>
      </c>
      <c r="B37" s="94"/>
      <c r="C37" s="39">
        <v>307.86</v>
      </c>
      <c r="D37" s="39">
        <v>308</v>
      </c>
      <c r="E37" s="40">
        <f t="shared" ref="E37:E39" si="47">IFERROR((D37-C37)/C37,IF(D37&lt;&gt;0,1,0))</f>
        <v>4.5475216007271599E-4</v>
      </c>
      <c r="F37" s="39">
        <v>329</v>
      </c>
      <c r="G37" s="15">
        <f t="shared" si="26"/>
        <v>6.8181818181818177E-2</v>
      </c>
      <c r="H37" s="39"/>
      <c r="I37" s="15">
        <f t="shared" si="26"/>
        <v>-1</v>
      </c>
      <c r="J37" s="39"/>
      <c r="K37" s="15">
        <f t="shared" si="26"/>
        <v>0</v>
      </c>
      <c r="L37" s="39">
        <v>0</v>
      </c>
      <c r="M37" s="15">
        <f t="shared" si="26"/>
        <v>0</v>
      </c>
      <c r="N37" s="39">
        <v>0</v>
      </c>
      <c r="O37" s="15">
        <f t="shared" si="26"/>
        <v>0</v>
      </c>
      <c r="P37" s="39">
        <v>0</v>
      </c>
      <c r="Q37" s="15">
        <f t="shared" ref="Q37:Q39" si="48">IFERROR((P37-N37)/N37,IF(P37&lt;&gt;0,1,0))</f>
        <v>0</v>
      </c>
      <c r="R37" s="39">
        <v>0</v>
      </c>
      <c r="S37" s="15">
        <f t="shared" ref="S37:S39" si="49">IFERROR((R37-P37)/P37,IF(R37&lt;&gt;0,1,0))</f>
        <v>0</v>
      </c>
      <c r="T37" s="39">
        <v>0</v>
      </c>
      <c r="U37" s="15">
        <f t="shared" ref="U37:U39" si="50">IFERROR((T37-R37)/R37,IF(T37&lt;&gt;0,1,0))</f>
        <v>0</v>
      </c>
      <c r="V37" s="39">
        <v>0</v>
      </c>
      <c r="W37" s="15">
        <f t="shared" ref="W37:W39" si="51">IFERROR((V37-T37)/T37,IF(V37&lt;&gt;0,1,0))</f>
        <v>0</v>
      </c>
      <c r="X37" s="39">
        <v>0</v>
      </c>
      <c r="Y37" s="15">
        <f t="shared" ref="Y37:Y39" si="52">IFERROR((X37-V37)/V37,IF(X37&lt;&gt;0,1,0))</f>
        <v>0</v>
      </c>
      <c r="Z37" s="39">
        <v>0</v>
      </c>
      <c r="AA37" s="15">
        <f t="shared" ref="AA37:AA39" si="53">IFERROR((Z37-X37)/X37,IF(Z37&lt;&gt;0,1,0))</f>
        <v>0</v>
      </c>
      <c r="AB37" s="39">
        <v>0</v>
      </c>
      <c r="AC37" s="15">
        <f t="shared" ref="AC37:AC39" si="54">IFERROR((AB37-Z37)/Z37,IF(AB37&lt;&gt;0,1,0))</f>
        <v>0</v>
      </c>
      <c r="AD37" s="39">
        <v>0</v>
      </c>
      <c r="AE37" s="15">
        <f t="shared" ref="AE37:AE39" si="55">IFERROR((AD37-AB37)/AB37,IF(AD37&lt;&gt;0,1,0))</f>
        <v>0</v>
      </c>
      <c r="AF37" s="39">
        <v>0</v>
      </c>
      <c r="AG37" s="15">
        <f t="shared" ref="AG37:AG39" si="56">IFERROR((AF37-AD37)/AD37,IF(AF37&lt;&gt;0,1,0))</f>
        <v>0</v>
      </c>
    </row>
    <row r="38" spans="1:33" x14ac:dyDescent="0.45">
      <c r="A38" s="93" t="s">
        <v>56</v>
      </c>
      <c r="B38" s="94"/>
      <c r="C38" s="39">
        <v>9608</v>
      </c>
      <c r="D38" s="39">
        <v>9608</v>
      </c>
      <c r="E38" s="40">
        <f t="shared" si="47"/>
        <v>0</v>
      </c>
      <c r="F38" s="39">
        <v>9608</v>
      </c>
      <c r="G38" s="15">
        <f t="shared" ref="G38:O39" si="57">IFERROR((F38-D38)/D38,IF(F38&lt;&gt;0,1,0))</f>
        <v>0</v>
      </c>
      <c r="H38" s="39"/>
      <c r="I38" s="15">
        <f t="shared" si="57"/>
        <v>-1</v>
      </c>
      <c r="J38" s="39"/>
      <c r="K38" s="15">
        <f t="shared" si="57"/>
        <v>0</v>
      </c>
      <c r="L38" s="39">
        <v>0</v>
      </c>
      <c r="M38" s="15">
        <f t="shared" si="57"/>
        <v>0</v>
      </c>
      <c r="N38" s="39">
        <v>0</v>
      </c>
      <c r="O38" s="15">
        <f t="shared" si="57"/>
        <v>0</v>
      </c>
      <c r="P38" s="39">
        <v>0</v>
      </c>
      <c r="Q38" s="15">
        <f t="shared" si="48"/>
        <v>0</v>
      </c>
      <c r="R38" s="39">
        <v>0</v>
      </c>
      <c r="S38" s="15">
        <f t="shared" si="49"/>
        <v>0</v>
      </c>
      <c r="T38" s="39">
        <v>0</v>
      </c>
      <c r="U38" s="15">
        <f t="shared" si="50"/>
        <v>0</v>
      </c>
      <c r="V38" s="39">
        <v>0</v>
      </c>
      <c r="W38" s="15">
        <f t="shared" si="51"/>
        <v>0</v>
      </c>
      <c r="X38" s="39">
        <v>0</v>
      </c>
      <c r="Y38" s="15">
        <f t="shared" si="52"/>
        <v>0</v>
      </c>
      <c r="Z38" s="39">
        <v>0</v>
      </c>
      <c r="AA38" s="15">
        <f t="shared" si="53"/>
        <v>0</v>
      </c>
      <c r="AB38" s="39">
        <v>0</v>
      </c>
      <c r="AC38" s="15">
        <f t="shared" si="54"/>
        <v>0</v>
      </c>
      <c r="AD38" s="39">
        <v>0</v>
      </c>
      <c r="AE38" s="15">
        <f t="shared" si="55"/>
        <v>0</v>
      </c>
      <c r="AF38" s="39">
        <v>0</v>
      </c>
      <c r="AG38" s="15">
        <f t="shared" si="56"/>
        <v>0</v>
      </c>
    </row>
    <row r="39" spans="1:33" x14ac:dyDescent="0.45">
      <c r="A39" s="93" t="s">
        <v>129</v>
      </c>
      <c r="B39" s="94"/>
      <c r="C39" s="39">
        <v>42</v>
      </c>
      <c r="D39" s="39">
        <v>42</v>
      </c>
      <c r="E39" s="40">
        <f t="shared" si="47"/>
        <v>0</v>
      </c>
      <c r="F39" s="39">
        <v>42</v>
      </c>
      <c r="G39" s="15">
        <f t="shared" si="57"/>
        <v>0</v>
      </c>
      <c r="H39" s="39"/>
      <c r="I39" s="15">
        <f t="shared" si="57"/>
        <v>-1</v>
      </c>
      <c r="J39" s="39"/>
      <c r="K39" s="15">
        <f t="shared" si="57"/>
        <v>0</v>
      </c>
      <c r="L39" s="39">
        <v>0</v>
      </c>
      <c r="M39" s="15">
        <f t="shared" si="57"/>
        <v>0</v>
      </c>
      <c r="N39" s="39">
        <v>0</v>
      </c>
      <c r="O39" s="15">
        <f t="shared" si="57"/>
        <v>0</v>
      </c>
      <c r="P39" s="39">
        <v>0</v>
      </c>
      <c r="Q39" s="15">
        <f t="shared" si="48"/>
        <v>0</v>
      </c>
      <c r="R39" s="39">
        <v>0</v>
      </c>
      <c r="S39" s="15">
        <f t="shared" si="49"/>
        <v>0</v>
      </c>
      <c r="T39" s="39">
        <v>0</v>
      </c>
      <c r="U39" s="15">
        <f t="shared" si="50"/>
        <v>0</v>
      </c>
      <c r="V39" s="39">
        <v>0</v>
      </c>
      <c r="W39" s="15">
        <f t="shared" si="51"/>
        <v>0</v>
      </c>
      <c r="X39" s="39">
        <v>0</v>
      </c>
      <c r="Y39" s="15">
        <f t="shared" si="52"/>
        <v>0</v>
      </c>
      <c r="Z39" s="39">
        <v>0</v>
      </c>
      <c r="AA39" s="15">
        <f t="shared" si="53"/>
        <v>0</v>
      </c>
      <c r="AB39" s="39">
        <v>0</v>
      </c>
      <c r="AC39" s="15">
        <f t="shared" si="54"/>
        <v>0</v>
      </c>
      <c r="AD39" s="39">
        <v>0</v>
      </c>
      <c r="AE39" s="15">
        <f t="shared" si="55"/>
        <v>0</v>
      </c>
      <c r="AF39" s="39">
        <v>0</v>
      </c>
      <c r="AG39" s="15">
        <f t="shared" si="56"/>
        <v>0</v>
      </c>
    </row>
    <row r="40" spans="1:33" x14ac:dyDescent="0.45">
      <c r="A40" s="38"/>
      <c r="B40" s="38"/>
    </row>
  </sheetData>
  <sheetProtection algorithmName="SHA-512" hashValue="8av547By/8+pCevCg1beMuzVmS4L9vvr87pYYUmYdttMu4hmJHEubqpKqmLuwkriUa8DFIpC4vfbNmTy/ukRoQ==" saltValue="YvelZjYu4+pDr7rgFw+pVw==" spinCount="100000" sheet="1" objects="1" scenarios="1"/>
  <protectedRanges>
    <protectedRange sqref="C2 C4:D9 C13:D15 C18:D26 F4:F9 F13:F15 F18:F26 H4:H9 H13:H15 H18:H26 J4:J9 J13:J15 J18:J26 L4:L9 L13:L15 L18:L26 N4:N9 N13:N15 N18:N26 C37:D39 F37:F39 H37:H39 J37:J39 L37:L39 N37:N39 P4:P9 P13:P15 P18:P26 P37:P39 R4:R9 R13:R15 R18:R26 R37:R39 T4:T9 T13:T15 T18:T26 T37:T39 V4:V9 V13:V15 V18:V26 V37:V39 X4:X9 X13:X15 X18:X26 X37:X39 Z4:Z9 Z13:Z15 Z18:Z26 Z37:Z39 AB4:AB9 AB13:AB15 AB18:AB26 AB37:AB39 C28:D32 F28:F32 H28:H32 J28:J32 L28:L32 N28:N32 P28:P32 R28:R32 T28:T32 V28:V32 X28:X32 Z28:Z32 AB28:AB32 AD4:AD9 AD13:AD15 AD18:AD26 AD37:AD39 AD28:AD32 AF4:AF9 AF13:AF15 AF18:AF26 AF37:AF39 AF28:AF32" name="EDEP"/>
  </protectedRange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B5E65-5165-4B78-8CCD-D3D2ABA24B64}">
  <dimension ref="A1:B31"/>
  <sheetViews>
    <sheetView tabSelected="1" topLeftCell="B1" workbookViewId="0">
      <selection activeCell="B3" sqref="B3"/>
    </sheetView>
  </sheetViews>
  <sheetFormatPr defaultRowHeight="14.25" x14ac:dyDescent="0.45"/>
  <cols>
    <col min="1" max="1" width="9.1328125" customWidth="1"/>
    <col min="2" max="2" width="171.6640625" customWidth="1"/>
  </cols>
  <sheetData>
    <row r="1" spans="1:2" ht="75.75" customHeight="1" x14ac:dyDescent="0.45">
      <c r="A1" s="144" t="s">
        <v>84</v>
      </c>
      <c r="B1" s="145" t="s">
        <v>131</v>
      </c>
    </row>
    <row r="2" spans="1:2" ht="15.75" x14ac:dyDescent="0.5">
      <c r="A2" s="146"/>
      <c r="B2" s="121"/>
    </row>
    <row r="3" spans="1:2" ht="150" customHeight="1" x14ac:dyDescent="0.45">
      <c r="A3" s="147" t="s">
        <v>75</v>
      </c>
      <c r="B3" s="148" t="s">
        <v>182</v>
      </c>
    </row>
    <row r="4" spans="1:2" ht="15.75" x14ac:dyDescent="0.5">
      <c r="A4" s="146"/>
      <c r="B4" s="121"/>
    </row>
    <row r="5" spans="1:2" ht="150" customHeight="1" x14ac:dyDescent="0.45">
      <c r="A5" s="147" t="s">
        <v>76</v>
      </c>
      <c r="B5" s="148" t="s">
        <v>180</v>
      </c>
    </row>
    <row r="6" spans="1:2" ht="15.75" x14ac:dyDescent="0.5">
      <c r="A6" s="146"/>
      <c r="B6" s="121"/>
    </row>
    <row r="7" spans="1:2" ht="150" customHeight="1" x14ac:dyDescent="0.45">
      <c r="A7" s="147" t="s">
        <v>77</v>
      </c>
      <c r="B7" s="148" t="s">
        <v>181</v>
      </c>
    </row>
    <row r="8" spans="1:2" ht="15.75" x14ac:dyDescent="0.5">
      <c r="A8" s="146"/>
      <c r="B8" s="121"/>
    </row>
    <row r="9" spans="1:2" ht="150" customHeight="1" x14ac:dyDescent="0.45">
      <c r="A9" s="147" t="s">
        <v>78</v>
      </c>
      <c r="B9" s="148"/>
    </row>
    <row r="10" spans="1:2" ht="15.75" x14ac:dyDescent="0.5">
      <c r="A10" s="146"/>
      <c r="B10" s="121"/>
    </row>
    <row r="11" spans="1:2" ht="150" customHeight="1" x14ac:dyDescent="0.45">
      <c r="A11" s="147" t="s">
        <v>79</v>
      </c>
      <c r="B11" s="148"/>
    </row>
    <row r="12" spans="1:2" ht="15.75" x14ac:dyDescent="0.5">
      <c r="A12" s="146"/>
      <c r="B12" s="121"/>
    </row>
    <row r="13" spans="1:2" ht="150" customHeight="1" x14ac:dyDescent="0.45">
      <c r="A13" s="147" t="s">
        <v>80</v>
      </c>
      <c r="B13" s="148"/>
    </row>
    <row r="14" spans="1:2" ht="15.75" x14ac:dyDescent="0.5">
      <c r="A14" s="146"/>
      <c r="B14" s="121"/>
    </row>
    <row r="15" spans="1:2" ht="150" customHeight="1" x14ac:dyDescent="0.45">
      <c r="A15" s="147" t="s">
        <v>81</v>
      </c>
      <c r="B15" s="148"/>
    </row>
    <row r="16" spans="1:2" ht="15.75" x14ac:dyDescent="0.5">
      <c r="A16" s="146"/>
      <c r="B16" s="121"/>
    </row>
    <row r="17" spans="1:2" ht="150" customHeight="1" x14ac:dyDescent="0.45">
      <c r="A17" s="147" t="s">
        <v>82</v>
      </c>
      <c r="B17" s="148"/>
    </row>
    <row r="18" spans="1:2" ht="15.75" x14ac:dyDescent="0.5">
      <c r="A18" s="146"/>
      <c r="B18" s="121"/>
    </row>
    <row r="19" spans="1:2" ht="150" customHeight="1" x14ac:dyDescent="0.45">
      <c r="A19" s="147" t="s">
        <v>83</v>
      </c>
      <c r="B19" s="148"/>
    </row>
    <row r="20" spans="1:2" ht="15.75" x14ac:dyDescent="0.5">
      <c r="A20" s="146"/>
      <c r="B20" s="121"/>
    </row>
    <row r="21" spans="1:2" ht="150" customHeight="1" x14ac:dyDescent="0.45">
      <c r="A21" s="147" t="s">
        <v>153</v>
      </c>
      <c r="B21" s="148"/>
    </row>
    <row r="23" spans="1:2" ht="150" customHeight="1" x14ac:dyDescent="0.45">
      <c r="A23" s="147" t="s">
        <v>154</v>
      </c>
      <c r="B23" s="148"/>
    </row>
    <row r="25" spans="1:2" ht="150" customHeight="1" x14ac:dyDescent="0.45">
      <c r="A25" s="147" t="s">
        <v>159</v>
      </c>
      <c r="B25" s="148"/>
    </row>
    <row r="27" spans="1:2" ht="150" customHeight="1" x14ac:dyDescent="0.45">
      <c r="A27" s="147" t="s">
        <v>162</v>
      </c>
      <c r="B27" s="148"/>
    </row>
    <row r="29" spans="1:2" ht="150" customHeight="1" x14ac:dyDescent="0.45">
      <c r="A29" s="147" t="s">
        <v>163</v>
      </c>
      <c r="B29" s="148"/>
    </row>
    <row r="31" spans="1:2" ht="150" customHeight="1" x14ac:dyDescent="0.45">
      <c r="A31" s="147" t="s">
        <v>168</v>
      </c>
      <c r="B31" s="148"/>
    </row>
  </sheetData>
  <sheetProtection algorithmName="SHA-512" hashValue="y0OHUxSCvr7XmJKPTXf3nMIRvXWq66DuFev9YF5JR8X9qtSyogoKm2446R5AJGg+NYp2SWqIEh5NsjGy7MnyKQ==" saltValue="D3an4hrYMTybooyi1tWhS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D575A-B015-4A0E-82C8-C249C71FD3FC}">
  <sheetPr>
    <pageSetUpPr fitToPage="1"/>
  </sheetPr>
  <dimension ref="B1:J49"/>
  <sheetViews>
    <sheetView topLeftCell="A3" zoomScale="110" zoomScaleNormal="110" workbookViewId="0">
      <selection activeCell="E11" sqref="E11"/>
    </sheetView>
  </sheetViews>
  <sheetFormatPr defaultColWidth="9.1328125" defaultRowHeight="12.75" x14ac:dyDescent="0.35"/>
  <cols>
    <col min="1" max="1" width="2.53125" style="64" customWidth="1"/>
    <col min="2" max="2" width="8.1328125" style="64" customWidth="1"/>
    <col min="3" max="3" width="38.46484375" style="64" bestFit="1" customWidth="1"/>
    <col min="4" max="4" width="15.53125" style="64" bestFit="1" customWidth="1"/>
    <col min="5" max="5" width="17.53125" style="64" customWidth="1"/>
    <col min="6" max="6" width="16" style="64" customWidth="1"/>
    <col min="7" max="7" width="15" style="64" customWidth="1"/>
    <col min="8" max="8" width="16.53125" style="64" bestFit="1" customWidth="1"/>
    <col min="9" max="9" width="12.6640625" style="64" bestFit="1" customWidth="1"/>
    <col min="10" max="10" width="21.6640625" style="64" customWidth="1"/>
    <col min="11" max="16384" width="9.1328125" style="64"/>
  </cols>
  <sheetData>
    <row r="1" spans="2:10" ht="15" x14ac:dyDescent="0.4">
      <c r="B1" s="62"/>
      <c r="C1" s="63" t="s">
        <v>85</v>
      </c>
      <c r="D1" s="62" t="str">
        <f>'Contact Information'!B3</f>
        <v>Barack Obama Leadership Academy</v>
      </c>
      <c r="E1" s="62"/>
      <c r="F1" s="62"/>
      <c r="G1" s="62"/>
      <c r="H1" s="62"/>
      <c r="I1" s="62"/>
      <c r="J1" s="62"/>
    </row>
    <row r="2" spans="2:10" ht="15" x14ac:dyDescent="0.4">
      <c r="B2" s="65"/>
      <c r="C2" s="65"/>
      <c r="D2" s="65"/>
      <c r="E2" s="65"/>
      <c r="F2" s="63" t="s">
        <v>86</v>
      </c>
      <c r="G2" s="65"/>
      <c r="H2" s="65"/>
      <c r="I2" s="65"/>
      <c r="J2" s="66"/>
    </row>
    <row r="3" spans="2:10" ht="15" x14ac:dyDescent="0.4">
      <c r="B3" s="65"/>
      <c r="C3" s="96"/>
      <c r="D3" s="65"/>
      <c r="E3" s="63" t="s">
        <v>87</v>
      </c>
      <c r="F3" s="97"/>
      <c r="G3" s="66"/>
      <c r="H3" s="66"/>
      <c r="I3" s="66"/>
      <c r="J3" s="66"/>
    </row>
    <row r="4" spans="2:10" ht="13.5" thickBot="1" x14ac:dyDescent="0.45">
      <c r="B4" s="67"/>
      <c r="C4" s="67"/>
      <c r="D4" s="67"/>
      <c r="E4" s="67"/>
      <c r="F4" s="67"/>
      <c r="G4" s="67"/>
    </row>
    <row r="5" spans="2:10" ht="13.15" x14ac:dyDescent="0.4">
      <c r="B5" s="68"/>
      <c r="C5" s="68"/>
      <c r="D5" s="69"/>
      <c r="E5" s="69"/>
      <c r="F5" s="69"/>
      <c r="G5" s="69"/>
      <c r="H5" s="69"/>
      <c r="I5" s="70"/>
      <c r="J5" s="71"/>
    </row>
    <row r="6" spans="2:10" ht="13.15" x14ac:dyDescent="0.4">
      <c r="B6" s="72"/>
      <c r="C6" s="72"/>
      <c r="D6" s="73" t="s">
        <v>75</v>
      </c>
      <c r="E6" s="73" t="s">
        <v>88</v>
      </c>
      <c r="F6" s="73" t="s">
        <v>89</v>
      </c>
      <c r="G6" s="73" t="s">
        <v>90</v>
      </c>
      <c r="H6" s="73"/>
      <c r="I6" s="74"/>
      <c r="J6" s="75"/>
    </row>
    <row r="7" spans="2:10" ht="26.65" thickBot="1" x14ac:dyDescent="0.45">
      <c r="B7" s="119" t="s">
        <v>93</v>
      </c>
      <c r="C7" s="76" t="s">
        <v>94</v>
      </c>
      <c r="D7" s="77" t="s">
        <v>127</v>
      </c>
      <c r="E7" s="78" t="s">
        <v>95</v>
      </c>
      <c r="F7" s="78" t="s">
        <v>96</v>
      </c>
      <c r="G7" s="78" t="s">
        <v>89</v>
      </c>
      <c r="H7" s="78" t="s">
        <v>91</v>
      </c>
      <c r="I7" s="120" t="s">
        <v>92</v>
      </c>
      <c r="J7" s="79" t="s">
        <v>97</v>
      </c>
    </row>
    <row r="8" spans="2:10" ht="12.75" customHeight="1" x14ac:dyDescent="0.4">
      <c r="B8" s="107"/>
      <c r="C8" s="81"/>
      <c r="D8" s="82"/>
      <c r="E8" s="81"/>
      <c r="F8" s="81"/>
      <c r="G8" s="81"/>
      <c r="H8" s="80"/>
      <c r="I8" s="83"/>
      <c r="J8" s="108"/>
    </row>
    <row r="9" spans="2:10" ht="13.15" x14ac:dyDescent="0.4">
      <c r="B9" s="109"/>
      <c r="C9" s="85" t="s">
        <v>98</v>
      </c>
      <c r="D9" s="92">
        <f>'Deficit Elimination Plan'!D2</f>
        <v>-356597</v>
      </c>
      <c r="E9" s="98">
        <v>0</v>
      </c>
      <c r="F9" s="92"/>
      <c r="G9" s="86">
        <f>E9</f>
        <v>0</v>
      </c>
      <c r="H9" s="86">
        <f>+G9-D9</f>
        <v>356597</v>
      </c>
      <c r="I9" s="87">
        <f>IF(D9&lt;&gt;0,ROUND(((H9)/D9),4),IF(H9=0,0,1))</f>
        <v>-1</v>
      </c>
      <c r="J9" s="110"/>
    </row>
    <row r="10" spans="2:10" ht="12.75" customHeight="1" x14ac:dyDescent="0.4">
      <c r="B10" s="109"/>
      <c r="C10" s="85" t="s">
        <v>99</v>
      </c>
      <c r="D10" s="92"/>
      <c r="E10" s="92"/>
      <c r="F10" s="92"/>
      <c r="G10" s="86"/>
      <c r="H10" s="86"/>
      <c r="I10" s="87"/>
      <c r="J10" s="111"/>
    </row>
    <row r="11" spans="2:10" x14ac:dyDescent="0.35">
      <c r="B11" s="109" t="s">
        <v>100</v>
      </c>
      <c r="C11" s="84" t="s">
        <v>101</v>
      </c>
      <c r="D11" s="92">
        <f>'Deficit Elimination Plan'!D4</f>
        <v>33536</v>
      </c>
      <c r="E11" s="98">
        <v>0</v>
      </c>
      <c r="F11" s="98">
        <v>0</v>
      </c>
      <c r="G11" s="86">
        <f t="shared" ref="G11:G16" si="0">E11+F11</f>
        <v>0</v>
      </c>
      <c r="H11" s="86">
        <f t="shared" ref="H11:H16" si="1">+G11-D11</f>
        <v>-33536</v>
      </c>
      <c r="I11" s="87">
        <f>IF(D11&lt;&gt;0,ROUND(((H11)/D11),4),IF(H11=0,0,1))</f>
        <v>-1</v>
      </c>
      <c r="J11" s="110"/>
    </row>
    <row r="12" spans="2:10" x14ac:dyDescent="0.35">
      <c r="B12" s="109" t="s">
        <v>102</v>
      </c>
      <c r="C12" s="84" t="s">
        <v>103</v>
      </c>
      <c r="D12" s="92">
        <f>'Deficit Elimination Plan'!D5</f>
        <v>0</v>
      </c>
      <c r="E12" s="98">
        <v>0</v>
      </c>
      <c r="F12" s="98">
        <v>0</v>
      </c>
      <c r="G12" s="86">
        <f t="shared" si="0"/>
        <v>0</v>
      </c>
      <c r="H12" s="86">
        <f t="shared" si="1"/>
        <v>0</v>
      </c>
      <c r="I12" s="87">
        <f t="shared" ref="I12:I18" si="2">IF(D12&lt;&gt;0,ROUND(((H12)/D12),4),IF(H12=0,0,1))</f>
        <v>0</v>
      </c>
      <c r="J12" s="110"/>
    </row>
    <row r="13" spans="2:10" x14ac:dyDescent="0.35">
      <c r="B13" s="109" t="s">
        <v>9</v>
      </c>
      <c r="C13" s="84" t="s">
        <v>104</v>
      </c>
      <c r="D13" s="92">
        <f>'Deficit Elimination Plan'!D6</f>
        <v>0</v>
      </c>
      <c r="E13" s="98">
        <v>0</v>
      </c>
      <c r="F13" s="98">
        <v>0</v>
      </c>
      <c r="G13" s="86">
        <f t="shared" si="0"/>
        <v>0</v>
      </c>
      <c r="H13" s="86">
        <f t="shared" si="1"/>
        <v>0</v>
      </c>
      <c r="I13" s="87">
        <f t="shared" si="2"/>
        <v>0</v>
      </c>
      <c r="J13" s="110"/>
    </row>
    <row r="14" spans="2:10" x14ac:dyDescent="0.35">
      <c r="B14" s="109" t="s">
        <v>11</v>
      </c>
      <c r="C14" s="84" t="s">
        <v>105</v>
      </c>
      <c r="D14" s="92">
        <f>'Deficit Elimination Plan'!D7</f>
        <v>4228194</v>
      </c>
      <c r="E14" s="98">
        <v>0</v>
      </c>
      <c r="F14" s="98">
        <v>0</v>
      </c>
      <c r="G14" s="86">
        <f t="shared" si="0"/>
        <v>0</v>
      </c>
      <c r="H14" s="86">
        <f t="shared" si="1"/>
        <v>-4228194</v>
      </c>
      <c r="I14" s="87">
        <f t="shared" si="2"/>
        <v>-1</v>
      </c>
      <c r="J14" s="110"/>
    </row>
    <row r="15" spans="2:10" x14ac:dyDescent="0.35">
      <c r="B15" s="109" t="s">
        <v>13</v>
      </c>
      <c r="C15" s="84" t="s">
        <v>106</v>
      </c>
      <c r="D15" s="92">
        <f>'Deficit Elimination Plan'!D8</f>
        <v>611845</v>
      </c>
      <c r="E15" s="98">
        <v>0</v>
      </c>
      <c r="F15" s="98">
        <v>0</v>
      </c>
      <c r="G15" s="86">
        <f t="shared" si="0"/>
        <v>0</v>
      </c>
      <c r="H15" s="86">
        <f t="shared" si="1"/>
        <v>-611845</v>
      </c>
      <c r="I15" s="87">
        <f t="shared" si="2"/>
        <v>-1</v>
      </c>
      <c r="J15" s="110"/>
    </row>
    <row r="16" spans="2:10" x14ac:dyDescent="0.35">
      <c r="B16" s="109" t="s">
        <v>15</v>
      </c>
      <c r="C16" s="84" t="s">
        <v>107</v>
      </c>
      <c r="D16" s="92">
        <f>'Deficit Elimination Plan'!D9</f>
        <v>0</v>
      </c>
      <c r="E16" s="98">
        <v>0</v>
      </c>
      <c r="F16" s="98">
        <v>0</v>
      </c>
      <c r="G16" s="86">
        <f t="shared" si="0"/>
        <v>0</v>
      </c>
      <c r="H16" s="86">
        <f t="shared" si="1"/>
        <v>0</v>
      </c>
      <c r="I16" s="87">
        <f t="shared" si="2"/>
        <v>0</v>
      </c>
      <c r="J16" s="110"/>
    </row>
    <row r="17" spans="2:10" x14ac:dyDescent="0.35">
      <c r="B17" s="109"/>
      <c r="C17" s="84" t="s">
        <v>108</v>
      </c>
      <c r="D17" s="92">
        <f>SUM(D11:D16)</f>
        <v>4873575</v>
      </c>
      <c r="E17" s="92">
        <f t="shared" ref="E17:F17" si="3">SUM(E11:E16)</f>
        <v>0</v>
      </c>
      <c r="F17" s="92">
        <f t="shared" si="3"/>
        <v>0</v>
      </c>
      <c r="G17" s="86">
        <f>SUM(G10:G16)</f>
        <v>0</v>
      </c>
      <c r="H17" s="86">
        <f>SUM(H10:H16)</f>
        <v>-4873575</v>
      </c>
      <c r="I17" s="87">
        <f t="shared" si="2"/>
        <v>-1</v>
      </c>
      <c r="J17" s="110"/>
    </row>
    <row r="18" spans="2:10" ht="13.15" x14ac:dyDescent="0.4">
      <c r="B18" s="109"/>
      <c r="C18" s="85" t="s">
        <v>109</v>
      </c>
      <c r="D18" s="92">
        <f>D9+D17</f>
        <v>4516978</v>
      </c>
      <c r="E18" s="92"/>
      <c r="F18" s="92"/>
      <c r="G18" s="86">
        <f>G9+G17</f>
        <v>0</v>
      </c>
      <c r="H18" s="86">
        <f>+H9+H17</f>
        <v>-4516978</v>
      </c>
      <c r="I18" s="87">
        <f t="shared" si="2"/>
        <v>-1</v>
      </c>
      <c r="J18" s="110"/>
    </row>
    <row r="19" spans="2:10" ht="13.15" x14ac:dyDescent="0.4">
      <c r="B19" s="109"/>
      <c r="C19" s="85" t="s">
        <v>110</v>
      </c>
      <c r="D19" s="86"/>
      <c r="E19" s="86"/>
      <c r="F19" s="86"/>
      <c r="G19" s="86"/>
      <c r="H19" s="86"/>
      <c r="I19" s="88"/>
      <c r="J19" s="112"/>
    </row>
    <row r="20" spans="2:10" x14ac:dyDescent="0.35">
      <c r="B20" s="109" t="s">
        <v>5</v>
      </c>
      <c r="C20" s="84" t="s">
        <v>111</v>
      </c>
      <c r="D20" s="92">
        <f>'Deficit Elimination Plan'!D16</f>
        <v>1621732</v>
      </c>
      <c r="E20" s="99">
        <v>0</v>
      </c>
      <c r="F20" s="99">
        <v>0</v>
      </c>
      <c r="G20" s="86">
        <f>E20+F20</f>
        <v>0</v>
      </c>
      <c r="H20" s="86">
        <f>+G20-D20</f>
        <v>-1621732</v>
      </c>
      <c r="I20" s="87">
        <f>IF(D20&lt;&gt;0,ROUND(((H20)/D20),4),IF(H20=0,0,1))</f>
        <v>-1</v>
      </c>
      <c r="J20" s="110"/>
    </row>
    <row r="21" spans="2:10" x14ac:dyDescent="0.35">
      <c r="B21" s="109"/>
      <c r="C21" s="84" t="s">
        <v>112</v>
      </c>
      <c r="D21" s="86"/>
      <c r="E21" s="86"/>
      <c r="F21" s="86"/>
      <c r="G21" s="86"/>
      <c r="H21" s="86"/>
      <c r="I21" s="88"/>
      <c r="J21" s="112"/>
    </row>
    <row r="22" spans="2:10" x14ac:dyDescent="0.35">
      <c r="B22" s="109" t="s">
        <v>29</v>
      </c>
      <c r="C22" s="84" t="s">
        <v>113</v>
      </c>
      <c r="D22" s="92">
        <f>'Deficit Elimination Plan'!D18</f>
        <v>310000</v>
      </c>
      <c r="E22" s="99">
        <v>0</v>
      </c>
      <c r="F22" s="99">
        <v>0</v>
      </c>
      <c r="G22" s="86">
        <f t="shared" ref="G22:G35" si="4">E22+F22</f>
        <v>0</v>
      </c>
      <c r="H22" s="86">
        <f t="shared" ref="H22:H35" si="5">+G22-D22</f>
        <v>-310000</v>
      </c>
      <c r="I22" s="87">
        <f t="shared" ref="I22:I36" si="6">IF(D22&lt;&gt;0,ROUND(((H22)/D22),4),IF(H22=0,0,1))</f>
        <v>-1</v>
      </c>
      <c r="J22" s="110"/>
    </row>
    <row r="23" spans="2:10" x14ac:dyDescent="0.35">
      <c r="B23" s="109" t="s">
        <v>31</v>
      </c>
      <c r="C23" s="84" t="s">
        <v>114</v>
      </c>
      <c r="D23" s="92">
        <f>'Deficit Elimination Plan'!D19</f>
        <v>279600</v>
      </c>
      <c r="E23" s="99">
        <v>0</v>
      </c>
      <c r="F23" s="99">
        <v>0</v>
      </c>
      <c r="G23" s="86">
        <f t="shared" si="4"/>
        <v>0</v>
      </c>
      <c r="H23" s="86">
        <f t="shared" si="5"/>
        <v>-279600</v>
      </c>
      <c r="I23" s="87">
        <f t="shared" si="6"/>
        <v>-1</v>
      </c>
      <c r="J23" s="110"/>
    </row>
    <row r="24" spans="2:10" x14ac:dyDescent="0.35">
      <c r="B24" s="109" t="s">
        <v>33</v>
      </c>
      <c r="C24" s="84" t="s">
        <v>115</v>
      </c>
      <c r="D24" s="92">
        <f>'Deficit Elimination Plan'!D20</f>
        <v>577401</v>
      </c>
      <c r="E24" s="99">
        <v>0</v>
      </c>
      <c r="F24" s="99">
        <v>0</v>
      </c>
      <c r="G24" s="86">
        <f t="shared" si="4"/>
        <v>0</v>
      </c>
      <c r="H24" s="86">
        <f t="shared" si="5"/>
        <v>-577401</v>
      </c>
      <c r="I24" s="87">
        <f t="shared" si="6"/>
        <v>-1</v>
      </c>
      <c r="J24" s="110"/>
    </row>
    <row r="25" spans="2:10" x14ac:dyDescent="0.35">
      <c r="B25" s="109" t="s">
        <v>35</v>
      </c>
      <c r="C25" s="84" t="s">
        <v>116</v>
      </c>
      <c r="D25" s="92">
        <f>'Deficit Elimination Plan'!D21</f>
        <v>112352</v>
      </c>
      <c r="E25" s="99">
        <v>0</v>
      </c>
      <c r="F25" s="99">
        <v>0</v>
      </c>
      <c r="G25" s="86">
        <f t="shared" si="4"/>
        <v>0</v>
      </c>
      <c r="H25" s="86">
        <f t="shared" si="5"/>
        <v>-112352</v>
      </c>
      <c r="I25" s="87">
        <f t="shared" si="6"/>
        <v>-1</v>
      </c>
      <c r="J25" s="110"/>
    </row>
    <row r="26" spans="2:10" x14ac:dyDescent="0.35">
      <c r="B26" s="109" t="s">
        <v>37</v>
      </c>
      <c r="C26" s="84" t="s">
        <v>117</v>
      </c>
      <c r="D26" s="92">
        <f>'Deficit Elimination Plan'!D22</f>
        <v>200515</v>
      </c>
      <c r="E26" s="99">
        <v>0</v>
      </c>
      <c r="F26" s="99">
        <v>0</v>
      </c>
      <c r="G26" s="86">
        <f t="shared" si="4"/>
        <v>0</v>
      </c>
      <c r="H26" s="86">
        <f t="shared" si="5"/>
        <v>-200515</v>
      </c>
      <c r="I26" s="87">
        <f t="shared" si="6"/>
        <v>-1</v>
      </c>
      <c r="J26" s="110"/>
    </row>
    <row r="27" spans="2:10" x14ac:dyDescent="0.35">
      <c r="B27" s="109" t="s">
        <v>39</v>
      </c>
      <c r="C27" s="84" t="s">
        <v>118</v>
      </c>
      <c r="D27" s="92">
        <f>'Deficit Elimination Plan'!D23</f>
        <v>524300</v>
      </c>
      <c r="E27" s="99">
        <v>0</v>
      </c>
      <c r="F27" s="99">
        <v>0</v>
      </c>
      <c r="G27" s="86">
        <f t="shared" si="4"/>
        <v>0</v>
      </c>
      <c r="H27" s="86">
        <f t="shared" si="5"/>
        <v>-524300</v>
      </c>
      <c r="I27" s="87">
        <f t="shared" si="6"/>
        <v>-1</v>
      </c>
      <c r="J27" s="110"/>
    </row>
    <row r="28" spans="2:10" x14ac:dyDescent="0.35">
      <c r="B28" s="109" t="s">
        <v>41</v>
      </c>
      <c r="C28" s="84" t="s">
        <v>40</v>
      </c>
      <c r="D28" s="92">
        <f>'Deficit Elimination Plan'!D24</f>
        <v>233900</v>
      </c>
      <c r="E28" s="99">
        <v>0</v>
      </c>
      <c r="F28" s="99">
        <v>0</v>
      </c>
      <c r="G28" s="86">
        <f t="shared" si="4"/>
        <v>0</v>
      </c>
      <c r="H28" s="86">
        <f t="shared" si="5"/>
        <v>-233900</v>
      </c>
      <c r="I28" s="87">
        <f t="shared" si="6"/>
        <v>-1</v>
      </c>
      <c r="J28" s="110"/>
    </row>
    <row r="29" spans="2:10" x14ac:dyDescent="0.35">
      <c r="B29" s="109" t="s">
        <v>43</v>
      </c>
      <c r="C29" s="84" t="s">
        <v>119</v>
      </c>
      <c r="D29" s="92">
        <f>'Deficit Elimination Plan'!D25</f>
        <v>753395</v>
      </c>
      <c r="E29" s="99">
        <v>0</v>
      </c>
      <c r="F29" s="99">
        <v>0</v>
      </c>
      <c r="G29" s="86">
        <f t="shared" si="4"/>
        <v>0</v>
      </c>
      <c r="H29" s="86">
        <f t="shared" si="5"/>
        <v>-753395</v>
      </c>
      <c r="I29" s="87">
        <f t="shared" si="6"/>
        <v>-1</v>
      </c>
      <c r="J29" s="110"/>
    </row>
    <row r="30" spans="2:10" x14ac:dyDescent="0.35">
      <c r="B30" s="109" t="s">
        <v>45</v>
      </c>
      <c r="C30" s="84" t="s">
        <v>120</v>
      </c>
      <c r="D30" s="92">
        <f>'Deficit Elimination Plan'!D26</f>
        <v>15400</v>
      </c>
      <c r="E30" s="99">
        <v>0</v>
      </c>
      <c r="F30" s="99">
        <v>0</v>
      </c>
      <c r="G30" s="86">
        <f t="shared" si="4"/>
        <v>0</v>
      </c>
      <c r="H30" s="86">
        <f t="shared" si="5"/>
        <v>-15400</v>
      </c>
      <c r="I30" s="87">
        <f t="shared" si="6"/>
        <v>-1</v>
      </c>
      <c r="J30" s="110"/>
    </row>
    <row r="31" spans="2:10" x14ac:dyDescent="0.35">
      <c r="B31" s="109" t="s">
        <v>11</v>
      </c>
      <c r="C31" s="84" t="s">
        <v>47</v>
      </c>
      <c r="D31" s="92">
        <f>'Deficit Elimination Plan'!D28</f>
        <v>33504</v>
      </c>
      <c r="E31" s="99">
        <v>0</v>
      </c>
      <c r="F31" s="99">
        <v>0</v>
      </c>
      <c r="G31" s="86">
        <f t="shared" si="4"/>
        <v>0</v>
      </c>
      <c r="H31" s="86">
        <f t="shared" si="5"/>
        <v>-33504</v>
      </c>
      <c r="I31" s="87">
        <f t="shared" si="6"/>
        <v>-1</v>
      </c>
      <c r="J31" s="110"/>
    </row>
    <row r="32" spans="2:10" x14ac:dyDescent="0.35">
      <c r="B32" s="109" t="s">
        <v>121</v>
      </c>
      <c r="C32" s="84" t="s">
        <v>122</v>
      </c>
      <c r="D32" s="92">
        <f>'Deficit Elimination Plan'!D29</f>
        <v>0</v>
      </c>
      <c r="E32" s="99">
        <v>0</v>
      </c>
      <c r="F32" s="99">
        <v>0</v>
      </c>
      <c r="G32" s="86">
        <f t="shared" si="4"/>
        <v>0</v>
      </c>
      <c r="H32" s="86">
        <f t="shared" si="5"/>
        <v>0</v>
      </c>
      <c r="I32" s="87">
        <f t="shared" si="6"/>
        <v>0</v>
      </c>
      <c r="J32" s="110"/>
    </row>
    <row r="33" spans="2:10" x14ac:dyDescent="0.35">
      <c r="B33" s="109" t="s">
        <v>49</v>
      </c>
      <c r="C33" s="84" t="s">
        <v>48</v>
      </c>
      <c r="D33" s="92">
        <f>'Deficit Elimination Plan'!D30</f>
        <v>0</v>
      </c>
      <c r="E33" s="99">
        <v>0</v>
      </c>
      <c r="F33" s="99">
        <v>0</v>
      </c>
      <c r="G33" s="86">
        <f t="shared" si="4"/>
        <v>0</v>
      </c>
      <c r="H33" s="86">
        <f t="shared" si="5"/>
        <v>0</v>
      </c>
      <c r="I33" s="87">
        <f t="shared" si="6"/>
        <v>0</v>
      </c>
      <c r="J33" s="110"/>
    </row>
    <row r="34" spans="2:10" x14ac:dyDescent="0.35">
      <c r="B34" s="109" t="s">
        <v>7</v>
      </c>
      <c r="C34" s="84" t="s">
        <v>50</v>
      </c>
      <c r="D34" s="92">
        <f>'Deficit Elimination Plan'!D31</f>
        <v>0</v>
      </c>
      <c r="E34" s="99">
        <v>0</v>
      </c>
      <c r="F34" s="99">
        <v>0</v>
      </c>
      <c r="G34" s="86">
        <f t="shared" si="4"/>
        <v>0</v>
      </c>
      <c r="H34" s="86">
        <f t="shared" si="5"/>
        <v>0</v>
      </c>
      <c r="I34" s="87">
        <f t="shared" si="6"/>
        <v>0</v>
      </c>
      <c r="J34" s="110"/>
    </row>
    <row r="35" spans="2:10" x14ac:dyDescent="0.35">
      <c r="B35" s="109" t="s">
        <v>123</v>
      </c>
      <c r="C35" s="84" t="s">
        <v>124</v>
      </c>
      <c r="D35" s="92">
        <f>'Deficit Elimination Plan'!D32</f>
        <v>0</v>
      </c>
      <c r="E35" s="99">
        <v>0</v>
      </c>
      <c r="F35" s="99">
        <v>0</v>
      </c>
      <c r="G35" s="86">
        <f t="shared" si="4"/>
        <v>0</v>
      </c>
      <c r="H35" s="86">
        <f t="shared" si="5"/>
        <v>0</v>
      </c>
      <c r="I35" s="87">
        <f t="shared" si="6"/>
        <v>0</v>
      </c>
      <c r="J35" s="110"/>
    </row>
    <row r="36" spans="2:10" ht="13.15" x14ac:dyDescent="0.4">
      <c r="B36" s="109"/>
      <c r="C36" s="85" t="s">
        <v>125</v>
      </c>
      <c r="D36" s="92">
        <f>'Deficit Elimination Plan'!D33</f>
        <v>4662099</v>
      </c>
      <c r="E36" s="86">
        <f>SUM(E20:E35)</f>
        <v>0</v>
      </c>
      <c r="F36" s="86">
        <f>SUM(F20:F35)</f>
        <v>0</v>
      </c>
      <c r="G36" s="86">
        <f>SUM(G20:G35)</f>
        <v>0</v>
      </c>
      <c r="H36" s="86">
        <f>SUM(H20:H35)</f>
        <v>-4662099</v>
      </c>
      <c r="I36" s="87">
        <f t="shared" si="6"/>
        <v>-1</v>
      </c>
      <c r="J36" s="110"/>
    </row>
    <row r="37" spans="2:10" ht="13.5" thickBot="1" x14ac:dyDescent="0.45">
      <c r="B37" s="113"/>
      <c r="C37" s="114" t="s">
        <v>126</v>
      </c>
      <c r="D37" s="115">
        <f>'Deficit Elimination Plan'!D35</f>
        <v>-145121</v>
      </c>
      <c r="E37" s="116"/>
      <c r="F37" s="116"/>
      <c r="G37" s="116">
        <f>G18-G36</f>
        <v>0</v>
      </c>
      <c r="H37" s="116">
        <f>+G37-D37</f>
        <v>145121</v>
      </c>
      <c r="I37" s="117">
        <f>IF(D37&lt;&gt;0,ROUND(((H37)/D37),4),IF(H37=0,0,1))</f>
        <v>-1</v>
      </c>
      <c r="J37" s="118"/>
    </row>
    <row r="38" spans="2:10" x14ac:dyDescent="0.35">
      <c r="B38" s="89"/>
      <c r="C38" s="89"/>
      <c r="D38" s="89"/>
      <c r="E38" s="89"/>
      <c r="F38" s="89"/>
      <c r="H38" s="90"/>
      <c r="J38" s="89"/>
    </row>
    <row r="39" spans="2:10" ht="21" customHeight="1" x14ac:dyDescent="0.35">
      <c r="B39" s="153" t="s">
        <v>157</v>
      </c>
      <c r="C39" s="91"/>
      <c r="D39" s="91"/>
      <c r="E39" s="91"/>
      <c r="F39" s="91"/>
      <c r="H39" s="90"/>
      <c r="J39" s="89"/>
    </row>
    <row r="40" spans="2:10" x14ac:dyDescent="0.35">
      <c r="B40" s="159"/>
      <c r="C40" s="160"/>
      <c r="D40" s="160"/>
      <c r="E40" s="160"/>
      <c r="F40" s="160"/>
      <c r="G40" s="160"/>
      <c r="H40" s="160"/>
      <c r="I40" s="160"/>
      <c r="J40" s="161"/>
    </row>
    <row r="41" spans="2:10" x14ac:dyDescent="0.35">
      <c r="B41" s="162"/>
      <c r="C41" s="163"/>
      <c r="D41" s="163"/>
      <c r="E41" s="163"/>
      <c r="F41" s="163"/>
      <c r="G41" s="163"/>
      <c r="H41" s="163"/>
      <c r="I41" s="163"/>
      <c r="J41" s="164"/>
    </row>
    <row r="42" spans="2:10" x14ac:dyDescent="0.35">
      <c r="B42" s="162"/>
      <c r="C42" s="163"/>
      <c r="D42" s="163"/>
      <c r="E42" s="163"/>
      <c r="F42" s="163"/>
      <c r="G42" s="163"/>
      <c r="H42" s="163"/>
      <c r="I42" s="163"/>
      <c r="J42" s="164"/>
    </row>
    <row r="43" spans="2:10" x14ac:dyDescent="0.35">
      <c r="B43" s="162"/>
      <c r="C43" s="163"/>
      <c r="D43" s="163"/>
      <c r="E43" s="163"/>
      <c r="F43" s="163"/>
      <c r="G43" s="163"/>
      <c r="H43" s="163"/>
      <c r="I43" s="163"/>
      <c r="J43" s="164"/>
    </row>
    <row r="44" spans="2:10" x14ac:dyDescent="0.35">
      <c r="B44" s="162"/>
      <c r="C44" s="163"/>
      <c r="D44" s="163"/>
      <c r="E44" s="163"/>
      <c r="F44" s="163"/>
      <c r="G44" s="163"/>
      <c r="H44" s="163"/>
      <c r="I44" s="163"/>
      <c r="J44" s="164"/>
    </row>
    <row r="45" spans="2:10" x14ac:dyDescent="0.35">
      <c r="B45" s="162"/>
      <c r="C45" s="163"/>
      <c r="D45" s="163"/>
      <c r="E45" s="163"/>
      <c r="F45" s="163"/>
      <c r="G45" s="163"/>
      <c r="H45" s="163"/>
      <c r="I45" s="163"/>
      <c r="J45" s="164"/>
    </row>
    <row r="46" spans="2:10" x14ac:dyDescent="0.35">
      <c r="B46" s="162"/>
      <c r="C46" s="163"/>
      <c r="D46" s="163"/>
      <c r="E46" s="163"/>
      <c r="F46" s="163"/>
      <c r="G46" s="163"/>
      <c r="H46" s="163"/>
      <c r="I46" s="163"/>
      <c r="J46" s="164"/>
    </row>
    <row r="47" spans="2:10" x14ac:dyDescent="0.35">
      <c r="B47" s="162"/>
      <c r="C47" s="163"/>
      <c r="D47" s="163"/>
      <c r="E47" s="163"/>
      <c r="F47" s="163"/>
      <c r="G47" s="163"/>
      <c r="H47" s="163"/>
      <c r="I47" s="163"/>
      <c r="J47" s="164"/>
    </row>
    <row r="48" spans="2:10" x14ac:dyDescent="0.35">
      <c r="B48" s="162"/>
      <c r="C48" s="163"/>
      <c r="D48" s="163"/>
      <c r="E48" s="163"/>
      <c r="F48" s="163"/>
      <c r="G48" s="163"/>
      <c r="H48" s="163"/>
      <c r="I48" s="163"/>
      <c r="J48" s="164"/>
    </row>
    <row r="49" spans="2:10" x14ac:dyDescent="0.35">
      <c r="B49" s="165"/>
      <c r="C49" s="166"/>
      <c r="D49" s="166"/>
      <c r="E49" s="166"/>
      <c r="F49" s="166"/>
      <c r="G49" s="166"/>
      <c r="H49" s="166"/>
      <c r="I49" s="166"/>
      <c r="J49" s="167"/>
    </row>
  </sheetData>
  <sheetProtection algorithmName="SHA-512" hashValue="Ek/U1WUEbf1fHzUlF5w2gG4uLALePmMP7pfZ9BtdbS2W2VjzufVKxYo+Npw7eplS0lBPQ9DZZA//FXAKsrXo1A==" saltValue="dhbj4PTZjkzOLvh+KB9Kzg==" spinCount="100000" sheet="1" objects="1" scenarios="1"/>
  <mergeCells count="1">
    <mergeCell ref="B40:J49"/>
  </mergeCells>
  <conditionalFormatting sqref="B40">
    <cfRule type="expression" dxfId="2" priority="7" stopIfTrue="1">
      <formula>CELL("protect",B40)</formula>
    </cfRule>
  </conditionalFormatting>
  <conditionalFormatting sqref="B1:J37">
    <cfRule type="expression" dxfId="1" priority="1" stopIfTrue="1">
      <formula>CELL("protect",B1)</formula>
    </cfRule>
  </conditionalFormatting>
  <conditionalFormatting sqref="B38:J39">
    <cfRule type="expression" dxfId="0" priority="6" stopIfTrue="1">
      <formula>CELL("protect",#REF!)</formula>
    </cfRule>
  </conditionalFormatting>
  <pageMargins left="0.75" right="0.75" top="1" bottom="1" header="0.5" footer="0.5"/>
  <pageSetup scale="74"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Contact Information</vt:lpstr>
      <vt:lpstr>Deficit Elimination Plan</vt:lpstr>
      <vt:lpstr>Plan Narrative</vt:lpstr>
      <vt:lpstr>Monthly DEP Status Report</vt:lpstr>
      <vt:lpstr>'Monthly DEP Status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Urchike, Chad (MDE)</dc:creator>
  <cp:lastModifiedBy>Alana Murdock</cp:lastModifiedBy>
  <cp:lastPrinted>2024-12-04T21:07:51Z</cp:lastPrinted>
  <dcterms:created xsi:type="dcterms:W3CDTF">2020-05-29T13:40:33Z</dcterms:created>
  <dcterms:modified xsi:type="dcterms:W3CDTF">2024-12-13T01:59:27Z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2021-07-01T09:56:51Z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f028474e-796f-40fb-8e1a-7bbeafb591c2</vt:lpwstr>
  </property>
  <property fmtid="{D5CDD505-2E9C-101B-9397-08002B2CF9AE}" pid="8" name="MSIP_Label_2f46dfe0-534f-4c95-815c-5b1af86b9823_ContentBits">
    <vt:lpwstr>0</vt:lpwstr>
  </property>
</Properties>
</file>